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worksheets/sheet2.xml" ContentType="application/vnd.openxmlformats-officedocument.spreadsheetml.worksheet+xml"/>
  <Default Extension="png" ContentType="image/png"/>
  <Override PartName="/xl/drawings/drawing3.xml" ContentType="application/vnd.openxmlformats-officedocument.drawing+xml"/>
  <Override PartName="/xl/calcChain.xml" ContentType="application/vnd.openxmlformats-officedocument.spreadsheetml.calcChain+xml"/>
  <Default Extension="rels" ContentType="application/vnd.openxmlformats-package.relationships+xml"/>
  <Override PartName="/docProps/custom.xml" ContentType="application/vnd.openxmlformats-officedocument.custom-propertie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2680" yWindow="-420" windowWidth="24560" windowHeight="16400"/>
  </bookViews>
  <sheets>
    <sheet name="ProjectPlan" sheetId="11" r:id="rId1"/>
    <sheet name="Help" sheetId="2" r:id="rId2"/>
    <sheet name="©" sheetId="10" r:id="rId3"/>
  </sheets>
  <definedNames>
    <definedName name="nextDate">#REF!</definedName>
    <definedName name="pEnd">#REF!</definedName>
    <definedName name="_xlnm.Print_Titles" localSheetId="0">ProjectPlan!$9:$10</definedName>
    <definedName name="thisDate">#REF!</definedName>
    <definedName name="valuevx">42.314159</definedName>
    <definedName name="vertex42_copyright" hidden="1">"© 2017 Vertex42 LLC"</definedName>
    <definedName name="vertex42_id" hidden="1">"project-planner.xlsx"</definedName>
    <definedName name="vertex42_title" hidden="1">"Project Planner Template"</definedName>
  </definedName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F27" i="11"/>
  <c r="F25"/>
  <c r="I18"/>
  <c r="I17"/>
  <c r="F57"/>
  <c r="F56"/>
  <c r="I55"/>
  <c r="F55"/>
  <c r="I57"/>
  <c r="J57"/>
  <c r="G57"/>
  <c r="I56"/>
  <c r="J56"/>
  <c r="G56"/>
  <c r="J55"/>
  <c r="G55"/>
  <c r="J58"/>
  <c r="G58"/>
  <c r="H53"/>
  <c r="I53"/>
  <c r="J53"/>
  <c r="F53"/>
  <c r="G53"/>
  <c r="I31"/>
  <c r="J31"/>
  <c r="G37"/>
  <c r="F14"/>
  <c r="F13"/>
  <c r="F43"/>
  <c r="I36"/>
  <c r="J36"/>
  <c r="F36"/>
  <c r="G36"/>
  <c r="I43"/>
  <c r="J43"/>
  <c r="G43"/>
  <c r="J41"/>
  <c r="J42"/>
  <c r="I40"/>
  <c r="J40"/>
  <c r="G42"/>
  <c r="F41"/>
  <c r="G41"/>
  <c r="F31"/>
  <c r="E32"/>
  <c r="F32"/>
  <c r="E33"/>
  <c r="E34"/>
  <c r="F34"/>
  <c r="E35"/>
  <c r="E30"/>
  <c r="H32"/>
  <c r="I32"/>
  <c r="H33"/>
  <c r="I33"/>
  <c r="H34"/>
  <c r="I39"/>
  <c r="F40"/>
  <c r="G40"/>
  <c r="F39"/>
  <c r="F38"/>
  <c r="J39"/>
  <c r="I38"/>
  <c r="J38"/>
  <c r="I37"/>
  <c r="G39"/>
  <c r="G38"/>
  <c r="I22"/>
  <c r="F26"/>
  <c r="I24"/>
  <c r="J24"/>
  <c r="F24"/>
  <c r="G24"/>
  <c r="F22"/>
  <c r="F21"/>
  <c r="G21"/>
  <c r="F20"/>
  <c r="I19"/>
  <c r="J19"/>
  <c r="F19"/>
  <c r="G19"/>
  <c r="F18"/>
  <c r="F17"/>
  <c r="F16"/>
  <c r="F15"/>
  <c r="G15"/>
  <c r="G16"/>
  <c r="G17"/>
  <c r="G18"/>
  <c r="G14"/>
  <c r="G13"/>
  <c r="F12"/>
  <c r="E12"/>
  <c r="G12"/>
  <c r="J37"/>
  <c r="F35"/>
  <c r="G35"/>
  <c r="G34"/>
  <c r="G33"/>
  <c r="G32"/>
  <c r="G31"/>
  <c r="G28"/>
  <c r="G27"/>
  <c r="J26"/>
  <c r="G26"/>
  <c r="J22"/>
  <c r="G22"/>
  <c r="I23"/>
  <c r="F23"/>
  <c r="G23"/>
  <c r="G20"/>
  <c r="J32"/>
  <c r="J33"/>
  <c r="J34"/>
  <c r="J35"/>
  <c r="J30"/>
  <c r="H29"/>
  <c r="I29"/>
  <c r="J29"/>
  <c r="I25"/>
  <c r="J25"/>
  <c r="I20"/>
  <c r="J20"/>
  <c r="J21"/>
  <c r="J18"/>
  <c r="J15"/>
  <c r="J16"/>
  <c r="J17"/>
  <c r="J14"/>
  <c r="I13"/>
  <c r="F66"/>
  <c r="J65"/>
  <c r="G65"/>
  <c r="J54"/>
  <c r="G54"/>
  <c r="G67"/>
  <c r="J67"/>
  <c r="G68"/>
  <c r="J68"/>
  <c r="I12"/>
  <c r="F29"/>
  <c r="G30"/>
  <c r="G29"/>
  <c r="J23"/>
  <c r="G25"/>
  <c r="K10"/>
  <c r="L10"/>
  <c r="M10"/>
  <c r="N10"/>
  <c r="O10"/>
  <c r="P10"/>
  <c r="Q10"/>
  <c r="R10"/>
  <c r="S10"/>
  <c r="T10"/>
  <c r="U10"/>
  <c r="K8"/>
  <c r="L8"/>
  <c r="M8"/>
  <c r="N8"/>
  <c r="O8"/>
  <c r="P8"/>
  <c r="Q8"/>
  <c r="R8"/>
  <c r="S8"/>
  <c r="T8"/>
  <c r="U8"/>
  <c r="U9"/>
  <c r="J13"/>
  <c r="J11"/>
  <c r="G11"/>
  <c r="V10"/>
  <c r="W10"/>
  <c r="X10"/>
  <c r="Y10"/>
  <c r="Z10"/>
  <c r="AA10"/>
  <c r="AB10"/>
  <c r="AC10"/>
  <c r="AD10"/>
  <c r="AE10"/>
  <c r="AF10"/>
  <c r="AG10"/>
  <c r="AH10"/>
  <c r="AI10"/>
  <c r="AJ10"/>
  <c r="AK10"/>
  <c r="AL10"/>
  <c r="AM10"/>
  <c r="AN10"/>
  <c r="AO10"/>
  <c r="AP10"/>
  <c r="AQ10"/>
  <c r="AR10"/>
  <c r="AS10"/>
  <c r="AT10"/>
  <c r="L9"/>
  <c r="K9"/>
  <c r="M9"/>
  <c r="N9"/>
  <c r="O9"/>
  <c r="P9"/>
  <c r="Q9"/>
  <c r="R9"/>
  <c r="J12"/>
  <c r="S9"/>
  <c r="T9"/>
  <c r="V8"/>
  <c r="V9"/>
  <c r="W8"/>
  <c r="X8"/>
  <c r="W9"/>
  <c r="Y8"/>
  <c r="X9"/>
  <c r="Z8"/>
  <c r="Y9"/>
  <c r="AA8"/>
  <c r="Z9"/>
  <c r="AB8"/>
  <c r="AA9"/>
  <c r="AC8"/>
  <c r="AB9"/>
  <c r="AC9"/>
  <c r="AD8"/>
  <c r="AD9"/>
  <c r="AE8"/>
  <c r="AF8"/>
  <c r="AE9"/>
  <c r="AG8"/>
  <c r="AF9"/>
  <c r="AH8"/>
  <c r="AG9"/>
  <c r="AI8"/>
  <c r="AH9"/>
  <c r="AJ8"/>
  <c r="AI9"/>
  <c r="AJ9"/>
  <c r="AK8"/>
  <c r="AK9"/>
  <c r="AL8"/>
  <c r="AM8"/>
  <c r="AL9"/>
  <c r="AN8"/>
  <c r="AM9"/>
  <c r="AO8"/>
  <c r="AN9"/>
  <c r="AP8"/>
  <c r="AO9"/>
  <c r="AQ8"/>
  <c r="AP9"/>
  <c r="AR8"/>
  <c r="AQ9"/>
  <c r="AR9"/>
  <c r="AS8"/>
  <c r="AS9"/>
  <c r="AT8"/>
  <c r="AT9"/>
  <c r="I66"/>
</calcChain>
</file>

<file path=xl/sharedStrings.xml><?xml version="1.0" encoding="utf-8"?>
<sst xmlns="http://schemas.openxmlformats.org/spreadsheetml/2006/main" count="165" uniqueCount="136">
  <si>
    <t>INITIATIVE #3: Develop a data sharing process that offers context and insights for partners</t>
    <phoneticPr fontId="30" type="noConversion"/>
  </si>
  <si>
    <t>TEAM</t>
    <phoneticPr fontId="30" type="noConversion"/>
  </si>
  <si>
    <t>INITIATIVE #2: Improve data-driven decision making through increased participation &amp; "buy in" from all of our partners.</t>
    <phoneticPr fontId="30" type="noConversion"/>
  </si>
  <si>
    <t>Create Q4 Report (2017/18)</t>
    <phoneticPr fontId="30" type="noConversion"/>
  </si>
  <si>
    <t>Team</t>
    <phoneticPr fontId="30" type="noConversion"/>
  </si>
  <si>
    <t>Team</t>
    <phoneticPr fontId="30" type="noConversion"/>
  </si>
  <si>
    <t>Create2018/19  Annual Report</t>
    <phoneticPr fontId="30" type="noConversion"/>
  </si>
  <si>
    <t>AdeG</t>
    <phoneticPr fontId="30" type="noConversion"/>
  </si>
  <si>
    <t>Ongoing</t>
    <phoneticPr fontId="30" type="noConversion"/>
  </si>
  <si>
    <t>HELP</t>
  </si>
  <si>
    <t>About</t>
  </si>
  <si>
    <t xml:space="preserve"> </t>
    <phoneticPr fontId="30" type="noConversion"/>
  </si>
  <si>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</si>
  <si>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</si>
  <si>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</si>
  <si>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</si>
  <si>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Adding More Rows</t>
  </si>
  <si>
    <t>PLAN
START</t>
  </si>
  <si>
    <t>PLAN
END</t>
  </si>
  <si>
    <t>TASK DESCRIPTION</t>
  </si>
  <si>
    <t>When you insert new rows, you should insert a blank row between rows that have the formatting you want. If you do that, the formatting will be copied automatically.</t>
  </si>
  <si>
    <t>Insert new rows ABOVE this one</t>
  </si>
  <si>
    <t>Adding More Columns to the Gantt Chart</t>
  </si>
  <si>
    <t>Want more features?</t>
  </si>
  <si>
    <t>© 2017 Vertex42 LLC</t>
  </si>
  <si>
    <t>By Vertex42.com</t>
  </si>
  <si>
    <t>Initiative #6: Proactively educate and communicate with all tourism stakeholders</t>
    <phoneticPr fontId="30" type="noConversion"/>
  </si>
  <si>
    <t>Initiative #8: Work with partners to develop, promote and grow strong and beneficial tourism activities and events</t>
    <phoneticPr fontId="30" type="noConversion"/>
  </si>
  <si>
    <t>LH</t>
    <phoneticPr fontId="30" type="noConversion"/>
  </si>
  <si>
    <t>Initiative #9: Explore our options to influence &amp; shape potential cannabis tourism</t>
    <phoneticPr fontId="30" type="noConversion"/>
  </si>
  <si>
    <t>Team</t>
    <phoneticPr fontId="30" type="noConversion"/>
  </si>
  <si>
    <t>Transfer responsibility to MCPA</t>
    <phoneticPr fontId="30" type="noConversion"/>
  </si>
  <si>
    <t>Build website wireframe</t>
    <phoneticPr fontId="30" type="noConversion"/>
  </si>
  <si>
    <t>Build site</t>
    <phoneticPr fontId="30" type="noConversion"/>
  </si>
  <si>
    <t>Alpha &amp; Beta Test; launch site</t>
    <phoneticPr fontId="30" type="noConversion"/>
  </si>
  <si>
    <t xml:space="preserve">Develop and test stakeholder reporting </t>
    <phoneticPr fontId="30" type="noConversion"/>
  </si>
  <si>
    <t>Team</t>
    <phoneticPr fontId="30" type="noConversion"/>
  </si>
  <si>
    <t>Educate Stakeholders about VMC benefits: Hold "town hall" meetings to educate re VMC efforts</t>
    <phoneticPr fontId="30" type="noConversion"/>
  </si>
  <si>
    <t>Initiative 4: Foster collaboration and county-wide alignment by creating and developing the “go to” website for all tourism stakeholders.</t>
    <phoneticPr fontId="30" type="noConversion"/>
  </si>
  <si>
    <t>Track and modify/refine based on analytics and user response</t>
    <phoneticPr fontId="30" type="noConversion"/>
  </si>
  <si>
    <t>AdeG</t>
    <phoneticPr fontId="30" type="noConversion"/>
  </si>
  <si>
    <t>TSF</t>
    <phoneticPr fontId="30" type="noConversion"/>
  </si>
  <si>
    <t>TSF/AdeG</t>
    <phoneticPr fontId="30" type="noConversion"/>
  </si>
  <si>
    <t>Initiative #5: Strengthen regional tourism relationships to leverage broader marketing opportunities</t>
    <phoneticPr fontId="30" type="noConversion"/>
  </si>
  <si>
    <t>Team</t>
    <phoneticPr fontId="30" type="noConversion"/>
  </si>
  <si>
    <t>Ongoing</t>
    <phoneticPr fontId="30" type="noConversion"/>
  </si>
  <si>
    <t>https://www.vertex42.com/ExcelTemplates/project-planner-template.html</t>
  </si>
  <si>
    <t>Text Within the Gantt Chart</t>
  </si>
  <si>
    <t>You can enter text within the gantt chart area, but that text does not move if you adjust the start/end dates or use the scroll bar.</t>
  </si>
  <si>
    <t>If you want to increase the time span shown in chart, you can add columns to the right of the Gantt chart by copying and pasting entire columns.</t>
  </si>
  <si>
    <t>The bars of the Gantt chart are created using conditional formatting. This spreadsheet is not designed to allow you to change the colors for different bars. Use Gantt Chart Pro if you want to do that.</t>
  </si>
  <si>
    <t>AdeG</t>
    <phoneticPr fontId="30" type="noConversion"/>
  </si>
  <si>
    <t>Leverage partnerships in tourism. i.e.; NCTC, VCA, SFTA, etc.</t>
    <phoneticPr fontId="30" type="noConversion"/>
  </si>
  <si>
    <t>RS</t>
    <phoneticPr fontId="30" type="noConversion"/>
  </si>
  <si>
    <t>Ongoing</t>
    <phoneticPr fontId="30" type="noConversion"/>
  </si>
  <si>
    <t>Solicit research/data from partners and create a list of partners that have existing data research results</t>
    <phoneticPr fontId="30" type="noConversion"/>
  </si>
  <si>
    <t>Team</t>
    <phoneticPr fontId="30" type="noConversion"/>
  </si>
  <si>
    <t xml:space="preserve">Identify potential new partners and proactively recruit </t>
    <phoneticPr fontId="30" type="noConversion"/>
  </si>
  <si>
    <t>Team</t>
    <phoneticPr fontId="30" type="noConversion"/>
  </si>
  <si>
    <t>Identify meaningful metrics and proxies with Theory SF</t>
  </si>
  <si>
    <t>AdeG</t>
    <phoneticPr fontId="30" type="noConversion"/>
  </si>
  <si>
    <t>AdeG</t>
    <phoneticPr fontId="30" type="noConversion"/>
  </si>
  <si>
    <t>Ongoing</t>
    <phoneticPr fontId="30" type="noConversion"/>
  </si>
  <si>
    <t>Hotel Adoption Program</t>
    <phoneticPr fontId="30" type="noConversion"/>
  </si>
  <si>
    <t>Alison = Gold</t>
    <phoneticPr fontId="30" type="noConversion"/>
  </si>
  <si>
    <t>Travis = Blue</t>
    <phoneticPr fontId="30" type="noConversion"/>
  </si>
  <si>
    <t>Visit Mendocino County: Strategic Direction 2017/18-2019/20</t>
  </si>
  <si>
    <t>TEAM</t>
    <phoneticPr fontId="30" type="noConversion"/>
  </si>
  <si>
    <t>Other Templates</t>
  </si>
  <si>
    <t>Visit Vertex42.com to find other project management templates.</t>
  </si>
  <si>
    <t>Project Planner Template</t>
  </si>
  <si>
    <t>Do not delete this worksheet.</t>
  </si>
  <si>
    <t>Learn About Gantt Chart Template Pro</t>
  </si>
  <si>
    <t>Project Management Templates</t>
  </si>
  <si>
    <t>This project planner template was designed to provide a simple way to create a project schedule with a Gantt chart that shows both planned and actual dates. Other than that, it contains very few features, which may be great if you want something simple.</t>
  </si>
  <si>
    <t>Monthly</t>
  </si>
  <si>
    <t>INITIATIVE 1: Increase tourism revenue through the development and implementation of the annual integrated marketing, public relations, and sales plan.</t>
  </si>
  <si>
    <t>Create 2018/19 marketing plan</t>
    <phoneticPr fontId="30" type="noConversion"/>
  </si>
  <si>
    <t>Scrub distribution list with new additions from County</t>
  </si>
  <si>
    <t>ID all meeting schedules / venues held by agencies (Chambers, County Sups,etc.)</t>
    <phoneticPr fontId="30" type="noConversion"/>
  </si>
  <si>
    <t>Develop new marketing, strategies, programs and materials</t>
    <phoneticPr fontId="30" type="noConversion"/>
  </si>
  <si>
    <t>Master Swag List creation and priorities for orders</t>
  </si>
  <si>
    <r>
      <t xml:space="preserve">IMPERATIVE 1: </t>
    </r>
    <r>
      <rPr>
        <b/>
        <sz val="11"/>
        <color theme="1"/>
        <rFont val="Arial"/>
        <family val="2"/>
        <scheme val="minor"/>
      </rPr>
      <t>Demonstrate and strengthen VMC’s contribution to county economic and community vitality </t>
    </r>
    <r>
      <rPr>
        <b/>
        <sz val="11"/>
        <color indexed="8"/>
        <rFont val="Arial"/>
        <family val="2"/>
      </rPr>
      <t xml:space="preserve">                      OBJECTIVES:                                                                                            </t>
    </r>
    <r>
      <rPr>
        <sz val="10"/>
        <color indexed="8"/>
        <rFont val="Arial"/>
        <family val="2"/>
      </rPr>
      <t>• Bid assessment growth at 5% over average of top 3 competitors
• Year-over-year increase of sales tax receipts in Mendocino County
• Year-over-year increase in stakeholder survey response rate</t>
    </r>
    <phoneticPr fontId="30" type="noConversion"/>
  </si>
  <si>
    <r>
      <t xml:space="preserve">IMPERATIVE 2: Cultivate VMC's relationships &amp; collaborations  </t>
    </r>
    <r>
      <rPr>
        <b/>
        <sz val="10"/>
        <color indexed="8"/>
        <rFont val="Arial"/>
        <family val="2"/>
      </rPr>
      <t>OBJECTIVES:</t>
    </r>
    <r>
      <rPr>
        <sz val="10"/>
        <color indexed="8"/>
        <rFont val="Arial"/>
        <family val="2"/>
      </rPr>
      <t xml:space="preserve">                                                                                                      • YOY increase in number of events launched and reaching self sufficiency
• YOY increase in “opportunities” page visitation on VMC website
• YOY increase in new applicants for BID and MCTC Board positions and committee membership</t>
    </r>
    <phoneticPr fontId="30" type="noConversion"/>
  </si>
  <si>
    <t>Audit current regional relationships for ROI; evaluate/prioritize based on results</t>
    <phoneticPr fontId="30" type="noConversion"/>
  </si>
  <si>
    <t xml:space="preserve">Create regional itineraries </t>
    <phoneticPr fontId="30" type="noConversion"/>
  </si>
  <si>
    <t>Develop content for Visit CA</t>
    <phoneticPr fontId="30" type="noConversion"/>
  </si>
  <si>
    <t>AdeG</t>
    <phoneticPr fontId="30" type="noConversion"/>
  </si>
  <si>
    <t>?</t>
    <phoneticPr fontId="30" type="noConversion"/>
  </si>
  <si>
    <t>RS</t>
    <phoneticPr fontId="30" type="noConversion"/>
  </si>
  <si>
    <t>AdeG</t>
    <phoneticPr fontId="30" type="noConversion"/>
  </si>
  <si>
    <t>Distribute monthly PR Update newsletters to stakeholders</t>
    <phoneticPr fontId="30" type="noConversion"/>
  </si>
  <si>
    <t>Create Stakeholder one-sheet for distribution</t>
    <phoneticPr fontId="30" type="noConversion"/>
  </si>
  <si>
    <t>Refine quarterly report format to correlate to Strategic and Marketing Plans</t>
    <phoneticPr fontId="30" type="noConversion"/>
  </si>
  <si>
    <t>TRS</t>
    <phoneticPr fontId="30" type="noConversion"/>
  </si>
  <si>
    <t>Do not submit copies or modifications of this template to any website or online template gallery.</t>
  </si>
  <si>
    <t>Please review the following license agreement to learn how you may or may not use this template. Thank you.</t>
  </si>
  <si>
    <t>Project Start:</t>
  </si>
  <si>
    <t>WBS</t>
  </si>
  <si>
    <t>ACTUAL
END</t>
  </si>
  <si>
    <t>ACTUAL
START</t>
  </si>
  <si>
    <t>PLAN
DAYS</t>
  </si>
  <si>
    <t>ACTUAL
DAYS</t>
  </si>
  <si>
    <t>PROGRESS</t>
  </si>
  <si>
    <t>Display:</t>
  </si>
  <si>
    <t>Display Period:</t>
  </si>
  <si>
    <t>ASSIGNED
TO</t>
  </si>
  <si>
    <t>Poll events to determine survey methodology, study and review results</t>
  </si>
  <si>
    <t xml:space="preserve">Disseminate grant info via multiple sources </t>
    <phoneticPr fontId="30" type="noConversion"/>
  </si>
  <si>
    <t>LH</t>
    <phoneticPr fontId="30" type="noConversion"/>
  </si>
  <si>
    <t xml:space="preserve">Identify upcoming events that VMC can best benefit </t>
    <phoneticPr fontId="30" type="noConversion"/>
  </si>
  <si>
    <t>LH</t>
    <phoneticPr fontId="30" type="noConversion"/>
  </si>
  <si>
    <t>Standard approach to events reporting</t>
    <phoneticPr fontId="30" type="noConversion"/>
  </si>
  <si>
    <t>Offer to provide "post mortem" of events</t>
    <phoneticPr fontId="30" type="noConversion"/>
  </si>
  <si>
    <t>Create 'One Sheet"  re: VMC role in festivals/events (What we offer in support)</t>
    <phoneticPr fontId="30" type="noConversion"/>
  </si>
  <si>
    <t>Create "opportunities" section in stakeholder newsletters</t>
    <phoneticPr fontId="30" type="noConversion"/>
  </si>
  <si>
    <r>
      <t xml:space="preserve">IMPERATIVE 3: Raise awareness of the Mendocino County experience                                                                              </t>
    </r>
    <r>
      <rPr>
        <b/>
        <sz val="10"/>
        <color indexed="8"/>
        <rFont val="Arial"/>
        <family val="2"/>
      </rPr>
      <t>OBJECTIVES:</t>
    </r>
    <r>
      <rPr>
        <sz val="10"/>
        <color indexed="8"/>
        <rFont val="Arial"/>
        <family val="2"/>
      </rPr>
      <t xml:space="preserve">                                                                                                      • Year-over-year increase Mendocino County awareness score
• Year-over-year increases in impressions and ad equivalency
• Year-over-year increase in experience perception score on in-market visitor
survey</t>
    </r>
    <phoneticPr fontId="30" type="noConversion"/>
  </si>
  <si>
    <t>Initiative #7: Increase Mendocino County brand awareness and positive perception</t>
    <phoneticPr fontId="30" type="noConversion"/>
  </si>
  <si>
    <t>AdeG</t>
    <phoneticPr fontId="30" type="noConversion"/>
  </si>
  <si>
    <t>Establish &amp; maintain brand standards</t>
    <phoneticPr fontId="30" type="noConversion"/>
  </si>
  <si>
    <t>AdeG</t>
    <phoneticPr fontId="30" type="noConversion"/>
  </si>
  <si>
    <t>TSF/AdeG</t>
    <phoneticPr fontId="30" type="noConversion"/>
  </si>
  <si>
    <t>Ongoing</t>
    <phoneticPr fontId="30" type="noConversion"/>
  </si>
  <si>
    <t>AdeG/RS</t>
    <phoneticPr fontId="30" type="noConversion"/>
  </si>
  <si>
    <t>Develop additional North Coast content</t>
    <phoneticPr fontId="30" type="noConversion"/>
  </si>
  <si>
    <t>?</t>
    <phoneticPr fontId="30" type="noConversion"/>
  </si>
  <si>
    <t>Develop Strategic Plan for North Coast Tourism Council</t>
    <phoneticPr fontId="30" type="noConversion"/>
  </si>
  <si>
    <t>Expand reach with pilot program to develop new partnerships. i.e.: Oakland, Berkley, San Mateo etc.</t>
  </si>
  <si>
    <t>?</t>
    <phoneticPr fontId="30" type="noConversion"/>
  </si>
  <si>
    <t>Establish hierarchy of stakeholders and targets</t>
  </si>
  <si>
    <t>Itemize all communications options ie., 1 on 1: Groups; Shows: Lunch &amp; Learn: etc.</t>
    <phoneticPr fontId="30" type="noConversion"/>
  </si>
  <si>
    <t>Establish consistent schedule of outreach/events</t>
    <phoneticPr fontId="30" type="noConversion"/>
  </si>
  <si>
    <t>Look into print vehicles (Columns)</t>
    <phoneticPr fontId="30" type="noConversion"/>
  </si>
  <si>
    <t>Survey Topics of interest &amp; respond with information/Programming "Pain Points"</t>
  </si>
  <si>
    <t>Create bi-monthly e-newsletter (first edition Sept)</t>
  </si>
  <si>
    <t>Develop print version with BRC for email capture of lodging recipients</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</si>
</sst>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m/d/yy;@"/>
    <numFmt numFmtId="169" formatCode="ddd\,\ m/d/yyyy"/>
  </numFmts>
  <fonts count="38">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sz val="10"/>
      <color theme="1" tint="0.499984740745262"/>
      <name val="Arial"/>
      <family val="2"/>
      <scheme val="minor"/>
    </font>
    <font>
      <sz val="11"/>
      <name val="Arial"/>
      <family val="2"/>
      <scheme val="minor"/>
    </font>
    <font>
      <b/>
      <sz val="11"/>
      <color theme="1"/>
      <name val="Arial"/>
      <family val="2"/>
      <scheme val="minor"/>
    </font>
    <font>
      <b/>
      <sz val="9"/>
      <color theme="0"/>
      <name val="Arial"/>
      <family val="2"/>
      <scheme val="minor"/>
    </font>
    <font>
      <sz val="12"/>
      <color theme="1"/>
      <name val="Arial"/>
      <family val="2"/>
      <scheme val="minor"/>
    </font>
    <font>
      <sz val="16"/>
      <color theme="1"/>
      <name val="Arial"/>
      <family val="2"/>
      <scheme val="minor"/>
    </font>
    <font>
      <i/>
      <sz val="9"/>
      <color theme="1"/>
      <name val="Arial"/>
      <family val="2"/>
      <scheme val="minor"/>
    </font>
    <font>
      <b/>
      <u/>
      <sz val="12"/>
      <color rgb="FF0070C0"/>
      <name val="Arial"/>
      <family val="2"/>
    </font>
    <font>
      <sz val="18"/>
      <color theme="4"/>
      <name val="Arial"/>
      <family val="2"/>
    </font>
    <font>
      <sz val="12"/>
      <name val="Arial"/>
      <family val="2"/>
    </font>
    <font>
      <b/>
      <sz val="12"/>
      <name val="Arial"/>
      <family val="2"/>
    </font>
    <font>
      <u/>
      <sz val="12"/>
      <color indexed="12"/>
      <name val="Arial"/>
      <family val="2"/>
    </font>
    <font>
      <b/>
      <sz val="12"/>
      <color indexed="8"/>
      <name val="Arial"/>
      <family val="2"/>
    </font>
    <font>
      <sz val="8"/>
      <color theme="1"/>
      <name val="Arial"/>
      <family val="2"/>
      <scheme val="minor"/>
    </font>
    <font>
      <sz val="11"/>
      <color theme="0" tint="-0.14999847407452621"/>
      <name val="Arial"/>
      <family val="2"/>
      <scheme val="minor"/>
    </font>
    <font>
      <sz val="10"/>
      <color theme="0" tint="-0.499984740745262"/>
      <name val="Arial"/>
      <family val="2"/>
      <scheme val="minor"/>
    </font>
    <font>
      <sz val="11"/>
      <color theme="1"/>
      <name val="Arial"/>
      <family val="2"/>
      <scheme val="minor"/>
    </font>
    <font>
      <b/>
      <sz val="10"/>
      <color theme="1"/>
      <name val="Arial"/>
      <family val="2"/>
      <scheme val="minor"/>
    </font>
    <font>
      <i/>
      <sz val="10"/>
      <color theme="1"/>
      <name val="Arial"/>
      <family val="2"/>
      <scheme val="minor"/>
    </font>
    <font>
      <u/>
      <sz val="11"/>
      <color theme="1" tint="0.499984740745262"/>
      <name val="Arial"/>
      <family val="2"/>
    </font>
    <font>
      <sz val="9"/>
      <color theme="1" tint="0.499984740745262"/>
      <name val="Arial"/>
      <family val="2"/>
      <scheme val="minor"/>
    </font>
    <font>
      <sz val="8"/>
      <name val="Verdana"/>
    </font>
    <font>
      <sz val="11"/>
      <color indexed="8"/>
      <name val="Arial"/>
      <family val="2"/>
    </font>
    <font>
      <b/>
      <sz val="11"/>
      <color indexed="8"/>
      <name val="Arial"/>
      <family val="2"/>
    </font>
    <font>
      <b/>
      <sz val="20"/>
      <color indexed="59"/>
      <name val="Arial"/>
      <family val="2"/>
    </font>
    <font>
      <b/>
      <sz val="20"/>
      <color indexed="8"/>
      <name val="Archer Book"/>
    </font>
    <font>
      <b/>
      <sz val="10"/>
      <color indexed="8"/>
      <name val="Arial"/>
      <family val="2"/>
    </font>
    <font>
      <sz val="10"/>
      <color indexed="8"/>
      <name val="Arial"/>
      <family val="2"/>
    </font>
    <font>
      <b/>
      <sz val="1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darkUp">
        <fgColor theme="1" tint="0.499984740745262"/>
        <bgColor theme="4" tint="0.39991454817346722"/>
      </patternFill>
    </fill>
    <fill>
      <patternFill patternType="solid">
        <fgColor indexed="20"/>
        <bgColor indexed="64"/>
      </patternFill>
    </fill>
    <fill>
      <patternFill patternType="solid">
        <fgColor indexed="50"/>
        <bgColor indexed="64"/>
      </patternFill>
    </fill>
    <fill>
      <patternFill patternType="solid">
        <fgColor indexed="40"/>
        <bgColor indexed="64"/>
      </patternFill>
    </fill>
    <fill>
      <patternFill patternType="solid">
        <fgColor indexed="44"/>
        <bgColor indexed="64"/>
      </patternFill>
    </fill>
  </fills>
  <borders count="17">
    <border>
      <left/>
      <right/>
      <top/>
      <bottom/>
      <diagonal/>
    </border>
    <border>
      <left/>
      <right/>
      <top style="thin">
        <color theme="0" tint="-0.34998626667073579"/>
      </top>
      <bottom/>
      <diagonal/>
    </border>
    <border>
      <left/>
      <right/>
      <top/>
      <bottom style="thin">
        <color theme="0" tint="-0.24994659260841701"/>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bottom style="medium">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22"/>
      </left>
      <right style="thin">
        <color indexed="22"/>
      </right>
      <top style="medium">
        <color indexed="22"/>
      </top>
      <bottom style="medium">
        <color indexed="22"/>
      </bottom>
      <diagonal/>
    </border>
    <border>
      <left/>
      <right/>
      <top style="medium">
        <color indexed="22"/>
      </top>
      <bottom style="medium">
        <color indexed="22"/>
      </bottom>
      <diagonal/>
    </border>
    <border>
      <left style="thin">
        <color indexed="9"/>
      </left>
      <right style="thin">
        <color indexed="9"/>
      </right>
      <top style="medium">
        <color indexed="9"/>
      </top>
      <bottom style="medium">
        <color indexed="9"/>
      </bottom>
      <diagonal/>
    </border>
  </borders>
  <cellStyleXfs count="3">
    <xf numFmtId="0" fontId="0" fillId="0" borderId="0"/>
    <xf numFmtId="0" fontId="7" fillId="0" borderId="0" applyNumberFormat="0" applyFill="0" applyBorder="0" applyAlignment="0" applyProtection="0">
      <alignment vertical="top"/>
      <protection locked="0"/>
    </xf>
    <xf numFmtId="9" fontId="25" fillId="0" borderId="0" applyFont="0" applyFill="0" applyBorder="0" applyAlignment="0" applyProtection="0"/>
  </cellStyleXfs>
  <cellXfs count="115">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12" fillId="3" borderId="1" xfId="0" applyFont="1" applyFill="1" applyBorder="1" applyAlignment="1">
      <alignment horizontal="left" vertical="center" indent="1"/>
    </xf>
    <xf numFmtId="0" fontId="12" fillId="3" borderId="1" xfId="0" applyFont="1" applyFill="1" applyBorder="1" applyAlignment="1">
      <alignment horizontal="center" vertical="center" wrapText="1"/>
    </xf>
    <xf numFmtId="0" fontId="14" fillId="0" borderId="0" xfId="0" applyFont="1"/>
    <xf numFmtId="0" fontId="0" fillId="0" borderId="4" xfId="0" applyBorder="1" applyAlignment="1">
      <alignment vertical="center"/>
    </xf>
    <xf numFmtId="0" fontId="0" fillId="0" borderId="4" xfId="0" applyBorder="1" applyAlignment="1">
      <alignment horizontal="right" vertical="center"/>
    </xf>
    <xf numFmtId="0" fontId="0" fillId="2" borderId="4" xfId="0" applyFill="1" applyBorder="1" applyAlignment="1">
      <alignment vertical="center"/>
    </xf>
    <xf numFmtId="0" fontId="11" fillId="0" borderId="0" xfId="0" applyFont="1"/>
    <xf numFmtId="0" fontId="0" fillId="5" borderId="0" xfId="0" applyFont="1" applyFill="1" applyAlignment="1">
      <alignment vertical="top" wrapText="1"/>
    </xf>
    <xf numFmtId="0" fontId="13" fillId="5" borderId="0" xfId="0" applyFont="1" applyFill="1" applyAlignment="1">
      <alignment horizontal="center" vertical="top" wrapText="1"/>
    </xf>
    <xf numFmtId="0" fontId="16" fillId="5" borderId="0" xfId="1" applyFont="1" applyFill="1" applyAlignment="1" applyProtection="1">
      <alignment horizontal="center" vertical="top" wrapText="1"/>
    </xf>
    <xf numFmtId="0" fontId="0" fillId="0" borderId="0" xfId="0" applyAlignment="1">
      <alignment horizontal="right"/>
    </xf>
    <xf numFmtId="0" fontId="4" fillId="0" borderId="5" xfId="0" applyFont="1" applyBorder="1"/>
    <xf numFmtId="0" fontId="17" fillId="0" borderId="6" xfId="0" applyFont="1" applyFill="1" applyBorder="1" applyAlignment="1">
      <alignment horizontal="left" vertical="center"/>
    </xf>
    <xf numFmtId="0" fontId="0" fillId="0" borderId="5" xfId="0" applyBorder="1"/>
    <xf numFmtId="0" fontId="18" fillId="0" borderId="7" xfId="0" applyFont="1" applyBorder="1" applyAlignment="1">
      <alignment horizontal="left" wrapText="1" indent="1"/>
    </xf>
    <xf numFmtId="0" fontId="6" fillId="0" borderId="5" xfId="0" applyFont="1" applyBorder="1"/>
    <xf numFmtId="0" fontId="18" fillId="0" borderId="5" xfId="0" applyFont="1" applyBorder="1" applyAlignment="1">
      <alignment horizontal="left" wrapText="1"/>
    </xf>
    <xf numFmtId="0" fontId="19" fillId="0" borderId="5" xfId="0" applyFont="1" applyBorder="1" applyAlignment="1">
      <alignment horizontal="left" wrapText="1"/>
    </xf>
    <xf numFmtId="0" fontId="18" fillId="0" borderId="5" xfId="0" applyFont="1" applyBorder="1" applyAlignment="1">
      <alignment horizontal="left"/>
    </xf>
    <xf numFmtId="0" fontId="4" fillId="0" borderId="0" xfId="0" applyFont="1"/>
    <xf numFmtId="0" fontId="7" fillId="0" borderId="5" xfId="1" applyBorder="1" applyAlignment="1" applyProtection="1">
      <alignment horizontal="left" wrapText="1"/>
    </xf>
    <xf numFmtId="0" fontId="20" fillId="0" borderId="5" xfId="1" applyFont="1" applyBorder="1" applyAlignment="1" applyProtection="1">
      <alignment horizontal="left" wrapText="1"/>
    </xf>
    <xf numFmtId="0" fontId="0" fillId="0" borderId="0" xfId="0" applyAlignment="1">
      <alignment horizontal="right" vertical="center"/>
    </xf>
    <xf numFmtId="0" fontId="0" fillId="0" borderId="8" xfId="0" applyNumberFormat="1" applyBorder="1" applyAlignment="1">
      <alignment horizontal="center" vertical="center"/>
    </xf>
    <xf numFmtId="14" fontId="23" fillId="0" borderId="2" xfId="0" applyNumberFormat="1" applyFont="1" applyBorder="1"/>
    <xf numFmtId="14" fontId="22" fillId="4" borderId="9" xfId="0" applyNumberFormat="1" applyFont="1" applyFill="1" applyBorder="1" applyAlignment="1">
      <alignment horizontal="center" vertical="center" wrapText="1"/>
    </xf>
    <xf numFmtId="0" fontId="8" fillId="6" borderId="10" xfId="0" applyFont="1" applyFill="1" applyBorder="1" applyAlignment="1">
      <alignment horizontal="center" vertical="center" shrinkToFit="1"/>
    </xf>
    <xf numFmtId="0" fontId="24" fillId="0" borderId="0" xfId="0" applyFont="1" applyAlignment="1">
      <alignment vertical="center"/>
    </xf>
    <xf numFmtId="0" fontId="0" fillId="0" borderId="3" xfId="0" applyFont="1" applyFill="1" applyBorder="1" applyAlignment="1">
      <alignment horizontal="center" vertical="center"/>
    </xf>
    <xf numFmtId="0" fontId="15" fillId="2" borderId="3" xfId="0" applyFont="1" applyFill="1" applyBorder="1" applyAlignment="1">
      <alignment horizontal="center" vertical="center"/>
    </xf>
    <xf numFmtId="0" fontId="0" fillId="0" borderId="3" xfId="0" applyFont="1" applyFill="1" applyBorder="1" applyAlignment="1">
      <alignment horizontal="left" vertical="center"/>
    </xf>
    <xf numFmtId="0" fontId="15" fillId="2" borderId="3" xfId="0" applyFont="1" applyFill="1" applyBorder="1" applyAlignment="1">
      <alignment horizontal="left" vertical="center"/>
    </xf>
    <xf numFmtId="0" fontId="8" fillId="0" borderId="3" xfId="0" applyNumberFormat="1" applyFont="1" applyFill="1" applyBorder="1" applyAlignment="1">
      <alignment horizontal="center" vertical="center"/>
    </xf>
    <xf numFmtId="0" fontId="27" fillId="2" borderId="3" xfId="0" applyNumberFormat="1" applyFont="1" applyFill="1" applyBorder="1" applyAlignment="1">
      <alignment horizontal="center" vertical="center"/>
    </xf>
    <xf numFmtId="0" fontId="12" fillId="3" borderId="1" xfId="0" applyFont="1" applyFill="1" applyBorder="1" applyAlignment="1">
      <alignment horizontal="center" vertical="center"/>
    </xf>
    <xf numFmtId="9" fontId="10" fillId="0" borderId="3" xfId="2" applyFont="1" applyFill="1" applyBorder="1" applyAlignment="1">
      <alignment horizontal="center" vertical="center"/>
    </xf>
    <xf numFmtId="9" fontId="10" fillId="2" borderId="3" xfId="2" applyFont="1" applyFill="1" applyBorder="1" applyAlignment="1">
      <alignment horizontal="center" vertical="center"/>
    </xf>
    <xf numFmtId="168" fontId="0" fillId="0" borderId="3" xfId="0" applyNumberFormat="1" applyFont="1" applyFill="1" applyBorder="1" applyAlignment="1">
      <alignment horizontal="center" vertical="center"/>
    </xf>
    <xf numFmtId="168" fontId="10" fillId="0" borderId="3" xfId="0" applyNumberFormat="1" applyFont="1" applyFill="1" applyBorder="1" applyAlignment="1">
      <alignment horizontal="center" vertical="center"/>
    </xf>
    <xf numFmtId="168" fontId="9" fillId="2" borderId="3" xfId="0" applyNumberFormat="1" applyFont="1" applyFill="1" applyBorder="1" applyAlignment="1">
      <alignment horizontal="left" vertical="center"/>
    </xf>
    <xf numFmtId="168" fontId="10" fillId="2" borderId="3" xfId="0" applyNumberFormat="1" applyFont="1" applyFill="1" applyBorder="1" applyAlignment="1">
      <alignment horizontal="center" vertical="center"/>
    </xf>
    <xf numFmtId="0" fontId="0" fillId="0" borderId="11" xfId="0" applyNumberFormat="1" applyBorder="1" applyAlignment="1">
      <alignment horizontal="center" vertical="center"/>
    </xf>
    <xf numFmtId="0" fontId="10" fillId="0" borderId="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28" fillId="0" borderId="0" xfId="1" applyFont="1" applyAlignment="1" applyProtection="1"/>
    <xf numFmtId="0" fontId="21" fillId="0" borderId="5" xfId="0" applyFont="1" applyBorder="1" applyAlignment="1">
      <alignment horizontal="left" wrapText="1"/>
    </xf>
    <xf numFmtId="0" fontId="2" fillId="0" borderId="0" xfId="0" applyFont="1" applyAlignment="1">
      <alignment horizontal="left"/>
    </xf>
    <xf numFmtId="0" fontId="7" fillId="0" borderId="0" xfId="1" applyAlignment="1" applyProtection="1"/>
    <xf numFmtId="0" fontId="29" fillId="0" borderId="0" xfId="0" applyFont="1" applyAlignment="1">
      <alignment horizontal="left"/>
    </xf>
    <xf numFmtId="0" fontId="12" fillId="7" borderId="1" xfId="0" applyFont="1" applyFill="1" applyBorder="1" applyAlignment="1">
      <alignment horizontal="center" vertical="center" wrapText="1"/>
    </xf>
    <xf numFmtId="0" fontId="26" fillId="8" borderId="14" xfId="0" applyNumberFormat="1" applyFont="1" applyFill="1" applyBorder="1" applyAlignment="1">
      <alignment horizontal="center" vertical="center"/>
    </xf>
    <xf numFmtId="0" fontId="32" fillId="8" borderId="3" xfId="0" applyFont="1" applyFill="1" applyBorder="1" applyAlignment="1">
      <alignment horizontal="center" vertical="center"/>
    </xf>
    <xf numFmtId="9" fontId="10" fillId="8" borderId="14" xfId="2" applyFont="1" applyFill="1" applyBorder="1" applyAlignment="1">
      <alignment horizontal="center" vertical="center"/>
    </xf>
    <xf numFmtId="168" fontId="0" fillId="8" borderId="14" xfId="0" applyNumberFormat="1" applyFont="1" applyFill="1" applyBorder="1" applyAlignment="1">
      <alignment horizontal="center" vertical="center"/>
    </xf>
    <xf numFmtId="168" fontId="10" fillId="8" borderId="14" xfId="0" applyNumberFormat="1" applyFont="1" applyFill="1" applyBorder="1" applyAlignment="1">
      <alignment horizontal="center" vertical="center"/>
    </xf>
    <xf numFmtId="0" fontId="10" fillId="8" borderId="14" xfId="0" applyNumberFormat="1" applyFont="1" applyFill="1" applyBorder="1" applyAlignment="1">
      <alignment horizontal="center" vertical="center"/>
    </xf>
    <xf numFmtId="0" fontId="0" fillId="1" borderId="15" xfId="0" applyFill="1" applyBorder="1" applyAlignment="1">
      <alignment vertical="center"/>
    </xf>
    <xf numFmtId="0" fontId="0" fillId="9" borderId="0" xfId="0" applyFill="1"/>
    <xf numFmtId="0" fontId="0" fillId="10" borderId="0" xfId="0" applyFill="1"/>
    <xf numFmtId="0" fontId="33" fillId="0" borderId="0" xfId="0" applyFont="1" applyAlignment="1">
      <alignment horizontal="left"/>
    </xf>
    <xf numFmtId="0" fontId="34" fillId="0" borderId="0" xfId="0" applyFont="1" applyAlignment="1">
      <alignment horizontal="left"/>
    </xf>
    <xf numFmtId="0" fontId="0" fillId="0" borderId="0" xfId="0" applyBorder="1" applyAlignment="1">
      <alignment vertical="center"/>
    </xf>
    <xf numFmtId="0" fontId="35" fillId="11" borderId="14" xfId="0" applyNumberFormat="1" applyFont="1" applyFill="1" applyBorder="1" applyAlignment="1">
      <alignment horizontal="center" vertical="center"/>
    </xf>
    <xf numFmtId="0" fontId="32" fillId="11" borderId="14" xfId="0" applyFont="1" applyFill="1" applyBorder="1" applyAlignment="1">
      <alignment horizontal="center" vertical="center"/>
    </xf>
    <xf numFmtId="9" fontId="6" fillId="11" borderId="14" xfId="2" applyFont="1" applyFill="1" applyBorder="1" applyAlignment="1">
      <alignment horizontal="center" vertical="center"/>
    </xf>
    <xf numFmtId="168" fontId="0" fillId="11" borderId="14" xfId="0" applyNumberFormat="1" applyFont="1" applyFill="1" applyBorder="1" applyAlignment="1">
      <alignment horizontal="center" vertical="center"/>
    </xf>
    <xf numFmtId="168" fontId="6" fillId="11" borderId="14" xfId="0" applyNumberFormat="1" applyFont="1" applyFill="1" applyBorder="1" applyAlignment="1">
      <alignment horizontal="center" vertical="center"/>
    </xf>
    <xf numFmtId="0" fontId="6" fillId="11" borderId="14" xfId="0" applyNumberFormat="1" applyFont="1" applyFill="1" applyBorder="1" applyAlignment="1">
      <alignment horizontal="center" vertical="center"/>
    </xf>
    <xf numFmtId="0" fontId="36" fillId="0" borderId="14" xfId="0" applyNumberFormat="1" applyFont="1" applyFill="1" applyBorder="1" applyAlignment="1">
      <alignment horizontal="center" vertical="center"/>
    </xf>
    <xf numFmtId="9" fontId="6" fillId="0" borderId="14" xfId="2" applyFont="1" applyFill="1" applyBorder="1" applyAlignment="1">
      <alignment horizontal="center" vertical="center"/>
    </xf>
    <xf numFmtId="168" fontId="6" fillId="0" borderId="14"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32" fillId="8" borderId="14" xfId="0" applyFont="1" applyFill="1" applyBorder="1" applyAlignment="1">
      <alignment horizontal="left" vertical="center" wrapText="1"/>
    </xf>
    <xf numFmtId="0" fontId="32" fillId="11" borderId="14" xfId="0" applyFont="1" applyFill="1" applyBorder="1" applyAlignment="1">
      <alignment horizontal="left" vertical="center" wrapText="1"/>
    </xf>
    <xf numFmtId="0" fontId="0" fillId="0" borderId="14" xfId="0" applyFill="1" applyBorder="1" applyAlignment="1">
      <alignment horizontal="left" vertical="center" indent="1"/>
    </xf>
    <xf numFmtId="0" fontId="0" fillId="0" borderId="14" xfId="0" applyFill="1" applyBorder="1" applyAlignment="1">
      <alignment horizontal="left" vertical="center" wrapText="1" indent="1"/>
    </xf>
    <xf numFmtId="0" fontId="35" fillId="8" borderId="14" xfId="0" applyNumberFormat="1" applyFont="1" applyFill="1" applyBorder="1" applyAlignment="1">
      <alignment horizontal="center" vertical="center"/>
    </xf>
    <xf numFmtId="9" fontId="6" fillId="8" borderId="14" xfId="2" applyFont="1" applyFill="1" applyBorder="1" applyAlignment="1">
      <alignment horizontal="center" vertical="center"/>
    </xf>
    <xf numFmtId="168" fontId="6" fillId="8" borderId="14" xfId="0" applyNumberFormat="1" applyFont="1" applyFill="1" applyBorder="1" applyAlignment="1">
      <alignment horizontal="center" vertical="center"/>
    </xf>
    <xf numFmtId="0" fontId="6" fillId="8" borderId="14" xfId="0" applyNumberFormat="1" applyFont="1" applyFill="1" applyBorder="1" applyAlignment="1">
      <alignment horizontal="center" vertical="center"/>
    </xf>
    <xf numFmtId="0" fontId="31" fillId="8" borderId="3" xfId="0" applyFont="1" applyFill="1" applyBorder="1" applyAlignment="1">
      <alignment horizontal="center" vertical="center"/>
    </xf>
    <xf numFmtId="0" fontId="0" fillId="0" borderId="3" xfId="0" applyFill="1" applyBorder="1" applyAlignment="1">
      <alignment horizontal="center" vertical="center"/>
    </xf>
    <xf numFmtId="9" fontId="37" fillId="11" borderId="14" xfId="2" applyFont="1" applyFill="1" applyBorder="1" applyAlignment="1">
      <alignment horizontal="center" vertical="center"/>
    </xf>
    <xf numFmtId="168" fontId="32" fillId="11" borderId="14" xfId="0" applyNumberFormat="1" applyFont="1" applyFill="1" applyBorder="1" applyAlignment="1">
      <alignment horizontal="center" vertical="center"/>
    </xf>
    <xf numFmtId="168" fontId="37" fillId="11" borderId="16" xfId="0" applyNumberFormat="1" applyFont="1" applyFill="1" applyBorder="1" applyAlignment="1">
      <alignment horizontal="center" vertical="center"/>
    </xf>
    <xf numFmtId="0" fontId="37" fillId="11" borderId="14" xfId="0" applyNumberFormat="1" applyFont="1" applyFill="1" applyBorder="1" applyAlignment="1">
      <alignment horizontal="center" vertical="center"/>
    </xf>
    <xf numFmtId="168" fontId="37" fillId="11" borderId="14" xfId="0" applyNumberFormat="1" applyFont="1" applyFill="1" applyBorder="1" applyAlignment="1">
      <alignment horizontal="center" vertical="center"/>
    </xf>
    <xf numFmtId="0" fontId="0" fillId="0" borderId="14" xfId="0" applyFill="1" applyBorder="1" applyAlignment="1">
      <alignment horizontal="left" vertical="center" wrapText="1" indent="2"/>
    </xf>
    <xf numFmtId="14" fontId="0" fillId="0" borderId="14" xfId="0" applyNumberFormat="1" applyFont="1" applyFill="1" applyBorder="1" applyAlignment="1">
      <alignment horizontal="center" vertical="center"/>
    </xf>
    <xf numFmtId="14" fontId="6" fillId="0" borderId="14" xfId="0" applyNumberFormat="1" applyFont="1" applyFill="1" applyBorder="1" applyAlignment="1">
      <alignment horizontal="center" vertical="center"/>
    </xf>
    <xf numFmtId="0" fontId="0" fillId="0" borderId="14" xfId="0" applyFill="1" applyBorder="1" applyAlignment="1">
      <alignment horizontal="left" vertical="center" indent="2"/>
    </xf>
    <xf numFmtId="0" fontId="31" fillId="11" borderId="14" xfId="0" applyFont="1" applyFill="1" applyBorder="1" applyAlignment="1">
      <alignment horizontal="center" vertical="center"/>
    </xf>
    <xf numFmtId="0" fontId="31" fillId="0" borderId="14" xfId="0" applyFont="1" applyFill="1" applyBorder="1" applyAlignment="1">
      <alignment horizontal="center" vertical="center"/>
    </xf>
    <xf numFmtId="168" fontId="31" fillId="0" borderId="14" xfId="0" applyNumberFormat="1" applyFont="1" applyFill="1" applyBorder="1" applyAlignment="1">
      <alignment horizontal="center" vertical="center"/>
    </xf>
    <xf numFmtId="0" fontId="36" fillId="11" borderId="14" xfId="0" applyNumberFormat="1" applyFont="1" applyFill="1" applyBorder="1" applyAlignment="1">
      <alignment horizontal="center" vertical="center"/>
    </xf>
    <xf numFmtId="0" fontId="0" fillId="11" borderId="14" xfId="0" applyFill="1" applyBorder="1" applyAlignment="1">
      <alignment horizontal="center" vertical="center"/>
    </xf>
    <xf numFmtId="0" fontId="32" fillId="11" borderId="14" xfId="0" applyFont="1" applyFill="1" applyBorder="1" applyAlignment="1">
      <alignment horizontal="left" vertical="center" wrapText="1" indent="1"/>
    </xf>
    <xf numFmtId="0" fontId="31" fillId="0" borderId="14" xfId="0" applyFont="1" applyFill="1" applyBorder="1" applyAlignment="1">
      <alignment horizontal="left" vertical="center" wrapText="1" indent="2"/>
    </xf>
    <xf numFmtId="0" fontId="0" fillId="9" borderId="15" xfId="0" applyFill="1" applyBorder="1" applyAlignment="1">
      <alignment vertical="center"/>
    </xf>
    <xf numFmtId="0" fontId="0" fillId="0" borderId="14" xfId="0" applyFont="1" applyFill="1" applyBorder="1" applyAlignment="1">
      <alignment horizontal="left" vertical="center" wrapText="1" indent="1"/>
    </xf>
    <xf numFmtId="168" fontId="6" fillId="0" borderId="16" xfId="0" applyNumberFormat="1" applyFont="1" applyFill="1" applyBorder="1" applyAlignment="1">
      <alignment horizontal="center" vertical="center"/>
    </xf>
    <xf numFmtId="169" fontId="0" fillId="0" borderId="12" xfId="0" applyNumberFormat="1" applyBorder="1" applyAlignment="1">
      <alignment horizontal="center" vertical="center"/>
    </xf>
    <xf numFmtId="169" fontId="0" fillId="0" borderId="13" xfId="0" applyNumberFormat="1" applyBorder="1" applyAlignment="1">
      <alignment horizontal="center" vertical="center"/>
    </xf>
    <xf numFmtId="0" fontId="7" fillId="0" borderId="0" xfId="1" applyAlignment="1" applyProtection="1">
      <alignment horizontal="right" vertical="top"/>
    </xf>
  </cellXfs>
  <cellStyles count="3">
    <cellStyle name="Hyperlink" xfId="1" builtinId="8" customBuiltin="1"/>
    <cellStyle name="Normal" xfId="0" builtinId="0"/>
    <cellStyle name="Percent" xfId="2" builtinId="5"/>
  </cellStyles>
  <dxfs count="20">
    <dxf>
      <fill>
        <patternFill>
          <bgColor rgb="FF3969AD"/>
        </patternFill>
      </fill>
    </dxf>
    <dxf>
      <fill>
        <patternFill patternType="darkUp">
          <fgColor theme="1" tint="0.499984740745262"/>
        </patternFill>
      </fill>
    </dxf>
    <dxf>
      <border>
        <right style="thin">
          <color theme="0" tint="-0.14996795556505021"/>
        </right>
        <vertical/>
        <horizontal/>
      </border>
    </dxf>
    <dxf>
      <fill>
        <patternFill>
          <bgColor rgb="FF3969AD"/>
        </patternFill>
      </fill>
    </dxf>
    <dxf>
      <fill>
        <patternFill patternType="darkUp">
          <fgColor theme="1" tint="0.499984740745262"/>
        </patternFill>
      </fill>
    </dxf>
    <dxf>
      <border>
        <right style="thin">
          <color theme="0" tint="-0.14996795556505021"/>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rgb="FF3969AD"/>
        </patternFill>
      </fill>
    </dxf>
    <dxf>
      <fill>
        <patternFill patternType="darkUp">
          <fgColor theme="1" tint="0.499984740745262"/>
        </patternFill>
      </fill>
    </dxf>
    <dxf>
      <border>
        <right style="thin">
          <color theme="0" tint="-0.14996795556505021"/>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tableStyle name="ToDoList" pivot="0" count="9">
      <tableStyleElement type="wholeTable" dxfId="19"/>
      <tableStyleElement type="headerRow" dxfId="18"/>
      <tableStyleElement type="totalRow" dxfId="17"/>
      <tableStyleElement type="firstColumn" dxfId="16"/>
      <tableStyleElement type="lastColumn" dxfId="15"/>
      <tableStyleElement type="firstRowStripe" dxfId="14"/>
      <tableStyleElement type="secondRowStripe" dxfId="13"/>
      <tableStyleElement type="firstColumnStripe" dxfId="12"/>
      <tableStyleElement type="second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69696"/>
      <color rgb="FFC0C0C0"/>
      <color rgb="FF427FC2"/>
      <color rgb="FF44678E"/>
      <color rgb="FF42648A"/>
      <color rgb="FF215881"/>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xdr:colOff>
      <xdr:row>0</xdr:row>
      <xdr:rowOff>0</xdr:rowOff>
    </xdr:from>
    <xdr:to>
      <xdr:col>1</xdr:col>
      <xdr:colOff>1133852</xdr:colOff>
      <xdr:row>2</xdr:row>
      <xdr:rowOff>197104</xdr:rowOff>
    </xdr:to>
    <xdr:pic>
      <xdr:nvPicPr>
        <xdr:cNvPr id="4" name="Picture 3" descr="Mendo_logo_FindHappy_RGB.jpg"/>
        <xdr:cNvPicPr>
          <a:picLocks noChangeAspect="1"/>
        </xdr:cNvPicPr>
      </xdr:nvPicPr>
      <xdr:blipFill>
        <a:blip xmlns:r="http://schemas.openxmlformats.org/officeDocument/2006/relationships" r:embed="rId1"/>
        <a:stretch>
          <a:fillRect/>
        </a:stretch>
      </xdr:blipFill>
      <xdr:spPr>
        <a:xfrm>
          <a:off x="32" y="0"/>
          <a:ext cx="1621500" cy="786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4257675</xdr:colOff>
      <xdr:row>0</xdr:row>
      <xdr:rowOff>58579</xdr:rowOff>
    </xdr:from>
    <xdr:to>
      <xdr:col>2</xdr:col>
      <xdr:colOff>428625</xdr:colOff>
      <xdr:row>0</xdr:row>
      <xdr:rowOff>371475</xdr:rowOff>
    </xdr:to>
    <xdr:pic>
      <xdr:nvPicPr>
        <xdr:cNvPr id="2" name="Picture 1">
          <a:extLst>
            <a:ext uri="{FF2B5EF4-FFF2-40B4-BE49-F238E27FC236}">
              <a16:creationId xmlns:a16="http://schemas.microsoft.com/office/drawing/2014/main" xmlns:a="http://schemas.openxmlformats.org/drawingml/2006/main" xmlns:xdr="http://schemas.openxmlformats.org/drawingml/2006/spreadsheetDrawing"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4943475" y="58579"/>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3533775</xdr:colOff>
      <xdr:row>0</xdr:row>
      <xdr:rowOff>57151</xdr:rowOff>
    </xdr:from>
    <xdr:to>
      <xdr:col>1</xdr:col>
      <xdr:colOff>5057775</xdr:colOff>
      <xdr:row>0</xdr:row>
      <xdr:rowOff>400051</xdr:rowOff>
    </xdr:to>
    <xdr:pic>
      <xdr:nvPicPr>
        <xdr:cNvPr id="2" name="Picture 1">
          <a:extLst>
            <a:ext uri="{FF2B5EF4-FFF2-40B4-BE49-F238E27FC236}">
              <a16:creationId xmlns:a16="http://schemas.microsoft.com/office/drawing/2014/main" xmlns:a="http://schemas.openxmlformats.org/drawingml/2006/main" xmlns:xdr="http://schemas.openxmlformats.org/drawingml/2006/spreadsheetDrawing"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3733800" y="57151"/>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ertex42 - 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vertex42.com/ExcelTemplates/project-planner-template.html"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4" Type="http://schemas.openxmlformats.org/officeDocument/2006/relationships/drawing" Target="../drawings/drawing2.xml"/><Relationship Id="rId1" Type="http://schemas.openxmlformats.org/officeDocument/2006/relationships/hyperlink" Target="https://www.vertex42.com/ExcelTemplates/project-planner-template.html" TargetMode="External"/><Relationship Id="rId2" Type="http://schemas.openxmlformats.org/officeDocument/2006/relationships/hyperlink" Target="https://www.vertex42.com/ExcelTemplates/gantt-chart-template-pro.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vertex42.com/licensing/EULA_privateuse.html" TargetMode="External"/><Relationship Id="rId2" Type="http://schemas.openxmlformats.org/officeDocument/2006/relationships/hyperlink" Target="https://www.vertex42.com/ExcelTemplates/project-planner-template.html"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O74"/>
  <sheetViews>
    <sheetView showGridLines="0" tabSelected="1" zoomScale="125" workbookViewId="0">
      <pane ySplit="10" topLeftCell="A60" activePane="bottomLeft" state="frozen"/>
      <selection activeCell="B1" sqref="B1"/>
      <selection pane="bottomLeft" activeCell="A70" sqref="A70:XFD70"/>
    </sheetView>
  </sheetViews>
  <sheetFormatPr baseColWidth="10" defaultColWidth="8.7109375" defaultRowHeight="13"/>
  <cols>
    <col min="1" max="1" width="5.42578125" customWidth="1"/>
    <col min="2" max="2" width="50.85546875" customWidth="1"/>
    <col min="3" max="3" width="9" customWidth="1"/>
    <col min="4" max="4" width="10.5703125" customWidth="1"/>
    <col min="5" max="5" width="9.42578125" style="10" customWidth="1"/>
    <col min="6" max="6" width="9.42578125" customWidth="1"/>
    <col min="7" max="7" width="7.42578125" customWidth="1"/>
    <col min="8" max="8" width="9.42578125" style="10" customWidth="1"/>
    <col min="9" max="9" width="9.42578125" customWidth="1"/>
    <col min="10" max="10" width="8.140625" customWidth="1"/>
    <col min="11" max="46" width="6.140625" customWidth="1"/>
  </cols>
  <sheetData>
    <row r="1" spans="1:46" ht="23">
      <c r="B1" s="1"/>
      <c r="C1" s="1"/>
      <c r="D1" s="2"/>
      <c r="E1" s="57"/>
      <c r="F1" s="2"/>
      <c r="G1" s="2"/>
      <c r="H1" s="9"/>
      <c r="I1" s="2"/>
      <c r="J1" s="2"/>
      <c r="K1" s="38"/>
    </row>
    <row r="2" spans="1:46" ht="23">
      <c r="A2" s="70"/>
      <c r="B2" s="1"/>
      <c r="C2" s="1"/>
      <c r="D2" s="2"/>
      <c r="E2" s="57"/>
      <c r="F2" s="2"/>
      <c r="G2" s="2"/>
      <c r="H2" s="9"/>
      <c r="I2" s="2"/>
      <c r="J2" s="2"/>
      <c r="K2" s="38"/>
    </row>
    <row r="3" spans="1:46" ht="23">
      <c r="A3" s="70"/>
      <c r="B3" s="1"/>
      <c r="C3" s="1"/>
      <c r="D3" s="2"/>
      <c r="E3" s="57"/>
      <c r="F3" s="2"/>
      <c r="G3" s="2"/>
      <c r="H3" s="9"/>
      <c r="I3" s="2"/>
      <c r="J3" s="2"/>
      <c r="K3" s="38"/>
    </row>
    <row r="4" spans="1:46" ht="25">
      <c r="A4" s="71" t="s">
        <v>66</v>
      </c>
      <c r="B4" s="1"/>
      <c r="C4" s="1"/>
      <c r="D4" s="2"/>
      <c r="E4" s="57"/>
      <c r="F4" s="2"/>
      <c r="G4" s="2"/>
      <c r="H4" s="9"/>
      <c r="I4" s="2"/>
      <c r="J4" s="2"/>
      <c r="K4" s="38"/>
    </row>
    <row r="5" spans="1:46" ht="19.5" customHeight="1">
      <c r="A5" s="13"/>
      <c r="B5" s="13"/>
      <c r="C5" s="13"/>
      <c r="K5" s="59"/>
    </row>
    <row r="6" spans="1:46" ht="19.5" customHeight="1">
      <c r="A6" s="13"/>
      <c r="D6" s="33" t="s">
        <v>97</v>
      </c>
      <c r="E6" s="112">
        <v>42917</v>
      </c>
      <c r="F6" s="113"/>
    </row>
    <row r="7" spans="1:46" ht="19.5" customHeight="1">
      <c r="A7" s="33"/>
      <c r="D7" s="33" t="s">
        <v>104</v>
      </c>
      <c r="E7" s="52" t="s">
        <v>75</v>
      </c>
    </row>
    <row r="8" spans="1:46" ht="18" hidden="1" customHeight="1">
      <c r="A8" s="33"/>
      <c r="D8" s="33" t="s">
        <v>105</v>
      </c>
      <c r="E8" s="34">
        <v>1</v>
      </c>
      <c r="K8" s="35">
        <f>IF(E7="Weekly",E6+7*(E8-1),IF(E7="Daily",E6+(E8-1),IF(E7="Monthly",EDATE($E$6,($E$8-1)),EDATE($E$6,3*($E$8-1)))))</f>
        <v>42917</v>
      </c>
      <c r="L8" s="35">
        <f t="shared" ref="L8:AT8" si="0">IF($E$7="Daily",K8+1,IF($E$7="Weekly",K8+7,IF($E$7="Monthly",EDATE($E$6,L10-1),EDATE($E$6,3*(L10-1)))))</f>
        <v>42948</v>
      </c>
      <c r="M8" s="35">
        <f t="shared" si="0"/>
        <v>42979</v>
      </c>
      <c r="N8" s="35">
        <f t="shared" si="0"/>
        <v>43009</v>
      </c>
      <c r="O8" s="35">
        <f t="shared" si="0"/>
        <v>43040</v>
      </c>
      <c r="P8" s="35">
        <f t="shared" si="0"/>
        <v>43070</v>
      </c>
      <c r="Q8" s="35">
        <f t="shared" si="0"/>
        <v>43101</v>
      </c>
      <c r="R8" s="35">
        <f t="shared" si="0"/>
        <v>43132</v>
      </c>
      <c r="S8" s="35">
        <f t="shared" si="0"/>
        <v>43160</v>
      </c>
      <c r="T8" s="35">
        <f t="shared" si="0"/>
        <v>43191</v>
      </c>
      <c r="U8" s="35">
        <f t="shared" si="0"/>
        <v>43221</v>
      </c>
      <c r="V8" s="35">
        <f t="shared" si="0"/>
        <v>43252</v>
      </c>
      <c r="W8" s="35">
        <f t="shared" si="0"/>
        <v>43282</v>
      </c>
      <c r="X8" s="35">
        <f t="shared" si="0"/>
        <v>43313</v>
      </c>
      <c r="Y8" s="35">
        <f t="shared" si="0"/>
        <v>43344</v>
      </c>
      <c r="Z8" s="35">
        <f t="shared" si="0"/>
        <v>43374</v>
      </c>
      <c r="AA8" s="35">
        <f t="shared" si="0"/>
        <v>43405</v>
      </c>
      <c r="AB8" s="35">
        <f t="shared" si="0"/>
        <v>43435</v>
      </c>
      <c r="AC8" s="35">
        <f t="shared" si="0"/>
        <v>43466</v>
      </c>
      <c r="AD8" s="35">
        <f t="shared" si="0"/>
        <v>43497</v>
      </c>
      <c r="AE8" s="35">
        <f t="shared" si="0"/>
        <v>43525</v>
      </c>
      <c r="AF8" s="35">
        <f t="shared" si="0"/>
        <v>43556</v>
      </c>
      <c r="AG8" s="35">
        <f t="shared" si="0"/>
        <v>43586</v>
      </c>
      <c r="AH8" s="35">
        <f t="shared" si="0"/>
        <v>43617</v>
      </c>
      <c r="AI8" s="35">
        <f t="shared" si="0"/>
        <v>43647</v>
      </c>
      <c r="AJ8" s="35">
        <f t="shared" si="0"/>
        <v>43678</v>
      </c>
      <c r="AK8" s="35">
        <f t="shared" si="0"/>
        <v>43709</v>
      </c>
      <c r="AL8" s="35">
        <f t="shared" si="0"/>
        <v>43739</v>
      </c>
      <c r="AM8" s="35">
        <f t="shared" si="0"/>
        <v>43770</v>
      </c>
      <c r="AN8" s="35">
        <f t="shared" si="0"/>
        <v>43800</v>
      </c>
      <c r="AO8" s="35">
        <f t="shared" si="0"/>
        <v>43831</v>
      </c>
      <c r="AP8" s="35">
        <f t="shared" si="0"/>
        <v>43862</v>
      </c>
      <c r="AQ8" s="35">
        <f t="shared" si="0"/>
        <v>43891</v>
      </c>
      <c r="AR8" s="35">
        <f t="shared" si="0"/>
        <v>43922</v>
      </c>
      <c r="AS8" s="35">
        <f t="shared" si="0"/>
        <v>43952</v>
      </c>
      <c r="AT8" s="35">
        <f t="shared" si="0"/>
        <v>43983</v>
      </c>
    </row>
    <row r="9" spans="1:46" ht="47.25" customHeight="1">
      <c r="K9" s="36" t="str">
        <f>DAY(K8)&amp;CHAR(10)&amp;LEFT(TEXT(K8,"mmm"),3)&amp;CHAR(10)&amp;"'"&amp;RIGHT(YEAR(K8),2)</f>
        <v>1
Jul
'17</v>
      </c>
      <c r="L9" s="36" t="str">
        <f t="shared" ref="L9:AT9" si="1">DAY(L8)&amp;CHAR(10)&amp;LEFT(TEXT(L8,"mmm"),3)&amp;CHAR(10)&amp;"'"&amp;RIGHT(YEAR(L8),2)</f>
        <v>1
Aug
'17</v>
      </c>
      <c r="M9" s="36" t="str">
        <f t="shared" si="1"/>
        <v>1
Sep
'17</v>
      </c>
      <c r="N9" s="36" t="str">
        <f t="shared" si="1"/>
        <v>1
Oct
'17</v>
      </c>
      <c r="O9" s="36" t="str">
        <f t="shared" si="1"/>
        <v>1
Nov
'17</v>
      </c>
      <c r="P9" s="36" t="str">
        <f t="shared" si="1"/>
        <v>1
Dec
'17</v>
      </c>
      <c r="Q9" s="36" t="str">
        <f t="shared" si="1"/>
        <v>1
Jan
'18</v>
      </c>
      <c r="R9" s="36" t="str">
        <f t="shared" si="1"/>
        <v>1
Feb
'18</v>
      </c>
      <c r="S9" s="36" t="str">
        <f t="shared" si="1"/>
        <v>1
Mar
'18</v>
      </c>
      <c r="T9" s="36" t="str">
        <f t="shared" si="1"/>
        <v>1
Apr
'18</v>
      </c>
      <c r="U9" s="36" t="str">
        <f>DAY(U8)&amp;CHAR(10)&amp;LEFT(TEXT(U8,"mmm"),3)&amp;CHAR(10)&amp;"'"&amp;RIGHT(YEAR(U8),2)</f>
        <v>1
May
'18</v>
      </c>
      <c r="V9" s="36" t="str">
        <f t="shared" si="1"/>
        <v>1
Jun
'18</v>
      </c>
      <c r="W9" s="36" t="str">
        <f t="shared" si="1"/>
        <v>1
Jul
'18</v>
      </c>
      <c r="X9" s="36" t="str">
        <f t="shared" si="1"/>
        <v>1
Aug
'18</v>
      </c>
      <c r="Y9" s="36" t="str">
        <f t="shared" si="1"/>
        <v>1
Sep
'18</v>
      </c>
      <c r="Z9" s="36" t="str">
        <f t="shared" si="1"/>
        <v>1
Oct
'18</v>
      </c>
      <c r="AA9" s="36" t="str">
        <f t="shared" si="1"/>
        <v>1
Nov
'18</v>
      </c>
      <c r="AB9" s="36" t="str">
        <f t="shared" si="1"/>
        <v>1
Dec
'18</v>
      </c>
      <c r="AC9" s="36" t="str">
        <f t="shared" si="1"/>
        <v>1
Jan
'19</v>
      </c>
      <c r="AD9" s="36" t="str">
        <f t="shared" si="1"/>
        <v>1
Feb
'19</v>
      </c>
      <c r="AE9" s="36" t="str">
        <f t="shared" si="1"/>
        <v>1
Mar
'19</v>
      </c>
      <c r="AF9" s="36" t="str">
        <f t="shared" si="1"/>
        <v>1
Apr
'19</v>
      </c>
      <c r="AG9" s="36" t="str">
        <f t="shared" si="1"/>
        <v>1
May
'19</v>
      </c>
      <c r="AH9" s="36" t="str">
        <f t="shared" si="1"/>
        <v>1
Jun
'19</v>
      </c>
      <c r="AI9" s="36" t="str">
        <f t="shared" si="1"/>
        <v>1
Jul
'19</v>
      </c>
      <c r="AJ9" s="36" t="str">
        <f t="shared" si="1"/>
        <v>1
Aug
'19</v>
      </c>
      <c r="AK9" s="36" t="str">
        <f t="shared" si="1"/>
        <v>1
Sep
'19</v>
      </c>
      <c r="AL9" s="36" t="str">
        <f t="shared" si="1"/>
        <v>1
Oct
'19</v>
      </c>
      <c r="AM9" s="36" t="str">
        <f t="shared" si="1"/>
        <v>1
Nov
'19</v>
      </c>
      <c r="AN9" s="36" t="str">
        <f t="shared" si="1"/>
        <v>1
Dec
'19</v>
      </c>
      <c r="AO9" s="36" t="str">
        <f t="shared" si="1"/>
        <v>1
Jan
'20</v>
      </c>
      <c r="AP9" s="36" t="str">
        <f t="shared" si="1"/>
        <v>1
Feb
'20</v>
      </c>
      <c r="AQ9" s="36" t="str">
        <f t="shared" si="1"/>
        <v>1
Mar
'20</v>
      </c>
      <c r="AR9" s="36" t="str">
        <f t="shared" si="1"/>
        <v>1
Apr
'20</v>
      </c>
      <c r="AS9" s="36" t="str">
        <f t="shared" si="1"/>
        <v>1
May
'20</v>
      </c>
      <c r="AT9" s="36" t="str">
        <f t="shared" si="1"/>
        <v>1
Jun
'20</v>
      </c>
    </row>
    <row r="10" spans="1:46" ht="29.25" customHeight="1" thickBot="1">
      <c r="A10" s="45" t="s">
        <v>98</v>
      </c>
      <c r="B10" s="11" t="s">
        <v>19</v>
      </c>
      <c r="C10" s="12" t="s">
        <v>106</v>
      </c>
      <c r="D10" s="12" t="s">
        <v>103</v>
      </c>
      <c r="E10" s="60" t="s">
        <v>17</v>
      </c>
      <c r="F10" s="60" t="s">
        <v>18</v>
      </c>
      <c r="G10" s="60" t="s">
        <v>101</v>
      </c>
      <c r="H10" s="12" t="s">
        <v>100</v>
      </c>
      <c r="I10" s="12" t="s">
        <v>99</v>
      </c>
      <c r="J10" s="12" t="s">
        <v>102</v>
      </c>
      <c r="K10" s="37">
        <f>E8</f>
        <v>1</v>
      </c>
      <c r="L10" s="37">
        <f>K10+1</f>
        <v>2</v>
      </c>
      <c r="M10" s="37">
        <f t="shared" ref="M10:AT10" si="2">L10+1</f>
        <v>3</v>
      </c>
      <c r="N10" s="37">
        <f t="shared" si="2"/>
        <v>4</v>
      </c>
      <c r="O10" s="37">
        <f t="shared" si="2"/>
        <v>5</v>
      </c>
      <c r="P10" s="37">
        <f t="shared" si="2"/>
        <v>6</v>
      </c>
      <c r="Q10" s="37">
        <f t="shared" si="2"/>
        <v>7</v>
      </c>
      <c r="R10" s="37">
        <f t="shared" si="2"/>
        <v>8</v>
      </c>
      <c r="S10" s="37">
        <f t="shared" si="2"/>
        <v>9</v>
      </c>
      <c r="T10" s="37">
        <f t="shared" si="2"/>
        <v>10</v>
      </c>
      <c r="U10" s="37">
        <f t="shared" si="2"/>
        <v>11</v>
      </c>
      <c r="V10" s="37">
        <f t="shared" si="2"/>
        <v>12</v>
      </c>
      <c r="W10" s="37">
        <f t="shared" si="2"/>
        <v>13</v>
      </c>
      <c r="X10" s="37">
        <f t="shared" si="2"/>
        <v>14</v>
      </c>
      <c r="Y10" s="37">
        <f t="shared" si="2"/>
        <v>15</v>
      </c>
      <c r="Z10" s="37">
        <f t="shared" si="2"/>
        <v>16</v>
      </c>
      <c r="AA10" s="37">
        <f t="shared" si="2"/>
        <v>17</v>
      </c>
      <c r="AB10" s="37">
        <f t="shared" si="2"/>
        <v>18</v>
      </c>
      <c r="AC10" s="37">
        <f t="shared" si="2"/>
        <v>19</v>
      </c>
      <c r="AD10" s="37">
        <f t="shared" si="2"/>
        <v>20</v>
      </c>
      <c r="AE10" s="37">
        <f t="shared" si="2"/>
        <v>21</v>
      </c>
      <c r="AF10" s="37">
        <f t="shared" si="2"/>
        <v>22</v>
      </c>
      <c r="AG10" s="37">
        <f t="shared" si="2"/>
        <v>23</v>
      </c>
      <c r="AH10" s="37">
        <f t="shared" si="2"/>
        <v>24</v>
      </c>
      <c r="AI10" s="37">
        <f t="shared" si="2"/>
        <v>25</v>
      </c>
      <c r="AJ10" s="37">
        <f t="shared" si="2"/>
        <v>26</v>
      </c>
      <c r="AK10" s="37">
        <f t="shared" si="2"/>
        <v>27</v>
      </c>
      <c r="AL10" s="37">
        <f t="shared" si="2"/>
        <v>28</v>
      </c>
      <c r="AM10" s="37">
        <f t="shared" si="2"/>
        <v>29</v>
      </c>
      <c r="AN10" s="37">
        <f t="shared" si="2"/>
        <v>30</v>
      </c>
      <c r="AO10" s="37">
        <f t="shared" si="2"/>
        <v>31</v>
      </c>
      <c r="AP10" s="37">
        <f t="shared" si="2"/>
        <v>32</v>
      </c>
      <c r="AQ10" s="37">
        <f t="shared" si="2"/>
        <v>33</v>
      </c>
      <c r="AR10" s="37">
        <f t="shared" si="2"/>
        <v>34</v>
      </c>
      <c r="AS10" s="37">
        <f t="shared" si="2"/>
        <v>35</v>
      </c>
      <c r="AT10" s="37">
        <f t="shared" si="2"/>
        <v>36</v>
      </c>
    </row>
    <row r="11" spans="1:46" s="8" customFormat="1" ht="14" thickBot="1">
      <c r="A11" s="43"/>
      <c r="B11" s="41"/>
      <c r="C11" s="39"/>
      <c r="D11" s="46"/>
      <c r="E11" s="48"/>
      <c r="F11" s="49"/>
      <c r="G11" s="53" t="str">
        <f>IF(OR(ISBLANK(E11),ISBLANK(F11)),"",F11-E11+1)</f>
        <v/>
      </c>
      <c r="H11" s="48"/>
      <c r="I11" s="49"/>
      <c r="J11" s="53" t="str">
        <f>IF(OR(ISBLANK(H11),ISBLANK(I11)),"",I11-H11+1)</f>
        <v/>
      </c>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s="8" customFormat="1" ht="99" customHeight="1" thickBot="1">
      <c r="A12" s="61"/>
      <c r="B12" s="83" t="s">
        <v>82</v>
      </c>
      <c r="C12" s="91" t="s">
        <v>36</v>
      </c>
      <c r="D12" s="63">
        <v>0.25</v>
      </c>
      <c r="E12" s="64">
        <f>MIN(E13:E18)</f>
        <v>42917</v>
      </c>
      <c r="F12" s="65">
        <f>MAX(F13:F18)</f>
        <v>44012</v>
      </c>
      <c r="G12" s="66">
        <f>IF(OR(ISBLANK(E12),ISBLANK(F12)),"",F12-E12+1)</f>
        <v>1096</v>
      </c>
      <c r="H12" s="64">
        <v>42917</v>
      </c>
      <c r="I12" s="65">
        <f ca="1">TODAY()</f>
        <v>43284</v>
      </c>
      <c r="J12" s="66">
        <f ca="1">IF(OR(ISBLANK(H12),ISBLANK(I12)),"",I12-H12+1)</f>
        <v>368</v>
      </c>
      <c r="K12" s="67"/>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s="8" customFormat="1" ht="59" customHeight="1" thickBot="1">
      <c r="A13" s="73"/>
      <c r="B13" s="107" t="s">
        <v>76</v>
      </c>
      <c r="C13" s="74"/>
      <c r="D13" s="93">
        <v>0.33</v>
      </c>
      <c r="E13" s="94">
        <v>42917</v>
      </c>
      <c r="F13" s="95">
        <f>+E13+1095</f>
        <v>44012</v>
      </c>
      <c r="G13" s="96">
        <f>IF(OR(ISBLANK(E13),ISBLANK(F13)),"",F13-E13+1)</f>
        <v>1096</v>
      </c>
      <c r="H13" s="94">
        <v>42917</v>
      </c>
      <c r="I13" s="97">
        <f ca="1">TODAY()</f>
        <v>43284</v>
      </c>
      <c r="J13" s="96">
        <f t="shared" ref="J13:J68" ca="1" si="3">IF(OR(ISBLANK(H13),ISBLANK(I13)),"",I13-H13+1)</f>
        <v>368</v>
      </c>
      <c r="K13" s="67"/>
      <c r="L13" s="14"/>
      <c r="M13" s="14"/>
      <c r="N13" s="14"/>
      <c r="O13" s="14"/>
      <c r="P13" s="14"/>
      <c r="Q13" s="14"/>
      <c r="R13" s="14"/>
      <c r="S13" s="14"/>
      <c r="T13" s="14"/>
      <c r="U13" s="14"/>
      <c r="V13" s="14"/>
      <c r="W13"/>
      <c r="X13"/>
      <c r="Y13"/>
      <c r="Z13"/>
      <c r="AA13"/>
      <c r="AB13"/>
      <c r="AC13"/>
      <c r="AD13"/>
      <c r="AE13"/>
      <c r="AF13"/>
      <c r="AG13"/>
      <c r="AH13"/>
      <c r="AI13"/>
      <c r="AJ13"/>
      <c r="AK13"/>
      <c r="AL13"/>
      <c r="AM13"/>
      <c r="AN13"/>
      <c r="AO13"/>
      <c r="AP13"/>
      <c r="AQ13"/>
      <c r="AR13"/>
      <c r="AS13"/>
      <c r="AT13" s="14"/>
    </row>
    <row r="14" spans="1:46" s="8" customFormat="1" ht="35" customHeight="1" thickBot="1">
      <c r="A14" s="43"/>
      <c r="B14" s="98" t="s">
        <v>77</v>
      </c>
      <c r="C14" s="92" t="s">
        <v>7</v>
      </c>
      <c r="D14" s="46">
        <v>1</v>
      </c>
      <c r="E14" s="99">
        <v>43191</v>
      </c>
      <c r="F14" s="111">
        <f>E14+60</f>
        <v>43251</v>
      </c>
      <c r="G14" s="53">
        <f>IF(OR(ISBLANK(E14),ISBLANK(F14)),"",F14-E14+1)</f>
        <v>61</v>
      </c>
      <c r="H14" s="99">
        <v>43191</v>
      </c>
      <c r="I14" s="100">
        <v>43251</v>
      </c>
      <c r="J14" s="53">
        <f>IF(OR(ISBLANK(H14),ISBLANK(I14)),"",I14-H14+1)</f>
        <v>61</v>
      </c>
      <c r="K14" s="14"/>
      <c r="L14" s="14"/>
      <c r="M14" s="14"/>
      <c r="N14" s="14"/>
      <c r="O14" s="14"/>
      <c r="R14" s="14"/>
      <c r="S14" s="14"/>
      <c r="T14" s="68"/>
      <c r="U14" s="68"/>
      <c r="V14" s="14"/>
      <c r="W14" s="15"/>
      <c r="X14" s="15"/>
      <c r="Y14" s="14"/>
      <c r="Z14" s="14"/>
      <c r="AA14" s="14"/>
      <c r="AB14" s="14"/>
      <c r="AC14" s="14"/>
      <c r="AD14" s="14"/>
      <c r="AE14" s="14"/>
      <c r="AF14" s="14"/>
      <c r="AG14" s="14"/>
      <c r="AH14" s="14"/>
      <c r="AI14" s="14"/>
      <c r="AJ14" s="14"/>
      <c r="AK14" s="14"/>
      <c r="AL14" s="14"/>
      <c r="AM14" s="14"/>
      <c r="AN14" s="14"/>
      <c r="AO14" s="14"/>
      <c r="AP14" s="14"/>
      <c r="AQ14" s="14"/>
      <c r="AR14" s="14"/>
      <c r="AS14" s="14"/>
      <c r="AT14" s="14"/>
    </row>
    <row r="15" spans="1:46" s="8" customFormat="1" ht="22.5" customHeight="1" thickBot="1">
      <c r="A15" s="43"/>
      <c r="B15" s="101" t="s">
        <v>6</v>
      </c>
      <c r="C15" s="92" t="s">
        <v>7</v>
      </c>
      <c r="D15" s="46">
        <v>0</v>
      </c>
      <c r="E15" s="48">
        <v>43313</v>
      </c>
      <c r="F15" s="111">
        <f>E15+44</f>
        <v>43357</v>
      </c>
      <c r="G15" s="53">
        <f t="shared" ref="G15:G18" si="4">IF(OR(ISBLANK(E15),ISBLANK(F15)),"",F15-E15+1)</f>
        <v>45</v>
      </c>
      <c r="H15" s="48"/>
      <c r="I15" s="49"/>
      <c r="J15" s="53" t="str">
        <f>IF(OR(ISBLANK(H15),ISBLANK(I15)),"",I15-H15+1)</f>
        <v/>
      </c>
      <c r="K15" s="14"/>
      <c r="L15" s="14"/>
      <c r="M15" s="14"/>
      <c r="N15" s="14"/>
      <c r="O15" s="14"/>
      <c r="P15" s="14"/>
      <c r="Q15" s="14"/>
      <c r="R15" s="14"/>
      <c r="S15" s="14"/>
      <c r="T15" s="14"/>
      <c r="U15" s="14"/>
      <c r="V15" s="14"/>
      <c r="W15" s="14"/>
      <c r="X15" t="s">
        <v>11</v>
      </c>
      <c r="Y15"/>
      <c r="Z15" s="14"/>
      <c r="AA15" s="14"/>
      <c r="AB15" s="14"/>
      <c r="AC15" s="14"/>
      <c r="AD15" s="14"/>
      <c r="AE15" s="14"/>
      <c r="AF15" s="14"/>
      <c r="AG15" s="14"/>
      <c r="AH15" s="14"/>
      <c r="AI15" s="14"/>
      <c r="AJ15" s="14"/>
      <c r="AK15" s="14"/>
      <c r="AL15" s="14"/>
      <c r="AM15" s="14"/>
      <c r="AN15" s="14"/>
      <c r="AO15" s="14"/>
      <c r="AP15" s="14"/>
      <c r="AQ15" s="14"/>
      <c r="AR15" s="14"/>
      <c r="AS15" s="14"/>
      <c r="AT15" s="14"/>
    </row>
    <row r="16" spans="1:46" s="8" customFormat="1" ht="22.5" customHeight="1" thickBot="1">
      <c r="A16" s="43"/>
      <c r="B16" s="101" t="s">
        <v>3</v>
      </c>
      <c r="C16" s="92" t="s">
        <v>51</v>
      </c>
      <c r="D16" s="46">
        <v>0</v>
      </c>
      <c r="E16" s="48">
        <v>43313</v>
      </c>
      <c r="F16" s="111">
        <f>E16+44</f>
        <v>43357</v>
      </c>
      <c r="G16" s="53">
        <f t="shared" si="4"/>
        <v>45</v>
      </c>
      <c r="H16" s="48"/>
      <c r="I16" s="49"/>
      <c r="J16" s="53" t="str">
        <f t="shared" ref="J16:J17" si="5">IF(OR(ISBLANK(H16),ISBLANK(I16)),"",I16-H16+1)</f>
        <v/>
      </c>
      <c r="K16" s="72"/>
      <c r="L16" s="72"/>
      <c r="M16" s="72"/>
      <c r="N16" s="72"/>
      <c r="O16" s="72"/>
      <c r="P16" s="72"/>
      <c r="Q16" s="72"/>
      <c r="R16" s="72"/>
      <c r="S16" s="72"/>
      <c r="T16" s="72"/>
      <c r="U16" s="72"/>
      <c r="V16" s="72"/>
      <c r="W16" s="14"/>
      <c r="X16"/>
      <c r="Y16"/>
      <c r="Z16" s="14"/>
      <c r="AA16" s="14"/>
      <c r="AB16" s="14"/>
      <c r="AC16" s="14"/>
      <c r="AD16" s="14"/>
      <c r="AE16" s="14"/>
      <c r="AF16" s="14"/>
      <c r="AG16" s="14"/>
      <c r="AH16" s="14"/>
      <c r="AI16" s="14"/>
      <c r="AJ16" s="14"/>
      <c r="AK16" s="14"/>
      <c r="AL16" s="14"/>
      <c r="AM16" s="14"/>
      <c r="AN16" s="14"/>
      <c r="AO16" s="14"/>
      <c r="AP16" s="14"/>
      <c r="AQ16" s="14"/>
      <c r="AR16" s="14"/>
      <c r="AS16" s="14"/>
      <c r="AT16" s="14"/>
    </row>
    <row r="17" spans="1:67" s="8" customFormat="1" ht="31" customHeight="1" thickBot="1">
      <c r="A17" s="43"/>
      <c r="B17" s="98" t="s">
        <v>52</v>
      </c>
      <c r="C17" s="92" t="s">
        <v>53</v>
      </c>
      <c r="D17" s="80" t="s">
        <v>54</v>
      </c>
      <c r="E17" s="48">
        <v>42917</v>
      </c>
      <c r="F17" s="111">
        <f>E17+1095</f>
        <v>44012</v>
      </c>
      <c r="G17" s="53">
        <f t="shared" si="4"/>
        <v>1096</v>
      </c>
      <c r="H17" s="48">
        <v>42917</v>
      </c>
      <c r="I17" s="81">
        <f t="shared" ref="I17:I18" ca="1" si="6">TODAY()</f>
        <v>43284</v>
      </c>
      <c r="J17" s="53">
        <f t="shared" ca="1" si="5"/>
        <v>368</v>
      </c>
      <c r="K17" s="72"/>
      <c r="L17" s="72"/>
      <c r="M17" s="72"/>
      <c r="N17" s="72"/>
      <c r="O17" s="72"/>
      <c r="P17" s="72"/>
      <c r="Q17" s="72"/>
      <c r="R17" s="72"/>
      <c r="S17" s="72"/>
      <c r="T17" s="72"/>
      <c r="U17" s="72"/>
      <c r="V17" s="72"/>
      <c r="W17" s="14"/>
      <c r="X17"/>
      <c r="Y17"/>
      <c r="Z17" s="14"/>
      <c r="AA17" s="14"/>
      <c r="AB17" s="14"/>
      <c r="AC17" s="14"/>
      <c r="AD17" s="14"/>
      <c r="AE17" s="14"/>
      <c r="AF17" s="14"/>
      <c r="AG17" s="14"/>
      <c r="AH17" s="14"/>
      <c r="AI17" s="14"/>
      <c r="AJ17" s="14"/>
      <c r="AK17" s="14"/>
      <c r="AL17" s="14"/>
      <c r="AM17" s="14"/>
      <c r="AN17" s="14"/>
      <c r="AO17" s="14"/>
      <c r="AP17" s="14"/>
      <c r="AQ17" s="14"/>
      <c r="AR17" s="14"/>
      <c r="AS17" s="14"/>
      <c r="AT17" s="14"/>
    </row>
    <row r="18" spans="1:67" s="8" customFormat="1" ht="29" customHeight="1" thickBot="1">
      <c r="A18" s="43"/>
      <c r="B18" s="98" t="s">
        <v>63</v>
      </c>
      <c r="C18" s="92" t="s">
        <v>4</v>
      </c>
      <c r="D18" s="80" t="s">
        <v>8</v>
      </c>
      <c r="E18" s="48">
        <v>42917</v>
      </c>
      <c r="F18" s="111">
        <f>E18+1095</f>
        <v>44012</v>
      </c>
      <c r="G18" s="53">
        <f t="shared" si="4"/>
        <v>1096</v>
      </c>
      <c r="H18" s="48">
        <v>42917</v>
      </c>
      <c r="I18" s="81">
        <f t="shared" ca="1" si="6"/>
        <v>43284</v>
      </c>
      <c r="J18" s="53">
        <f ca="1">IF(OR(ISBLANK(H18),ISBLANK(I18)),"",I18-H18+1)</f>
        <v>368</v>
      </c>
      <c r="K18" s="69"/>
      <c r="L18" s="69"/>
      <c r="M18" s="69"/>
      <c r="N18" s="69"/>
      <c r="O18" s="69"/>
      <c r="P18" s="69"/>
      <c r="Q18" s="69"/>
      <c r="R18" s="69"/>
      <c r="S18" s="69"/>
      <c r="T18" s="69"/>
      <c r="U18" s="69"/>
      <c r="V18" s="69"/>
      <c r="W18" s="14"/>
      <c r="X18" s="14"/>
      <c r="Y18" s="14"/>
      <c r="Z18" s="14"/>
      <c r="AA18" s="15"/>
      <c r="AB18" s="14"/>
      <c r="AC18" s="14"/>
      <c r="AD18" s="14"/>
      <c r="AE18" s="14"/>
      <c r="AF18" s="14"/>
      <c r="AG18" s="14"/>
      <c r="AH18" s="14"/>
      <c r="AI18" s="14"/>
      <c r="AJ18" s="14"/>
      <c r="AK18" s="14"/>
      <c r="AL18" s="14"/>
      <c r="AM18" s="14"/>
      <c r="AN18" s="14"/>
      <c r="AO18" s="14"/>
      <c r="AP18" s="14"/>
      <c r="AQ18" s="14"/>
      <c r="AR18" s="14"/>
      <c r="AS18" s="14"/>
      <c r="AT18" s="14"/>
    </row>
    <row r="19" spans="1:67" s="8" customFormat="1" ht="53" customHeight="1" thickBot="1">
      <c r="A19" s="73"/>
      <c r="B19" s="107" t="s">
        <v>2</v>
      </c>
      <c r="C19" s="102"/>
      <c r="D19" s="75"/>
      <c r="E19" s="94">
        <v>42917</v>
      </c>
      <c r="F19" s="95">
        <f>+E19+1095</f>
        <v>44012</v>
      </c>
      <c r="G19" s="96">
        <f>IF(OR(ISBLANK(E19),ISBLANK(F19)),"",F19-E19+1)</f>
        <v>1096</v>
      </c>
      <c r="H19" s="94">
        <v>42917</v>
      </c>
      <c r="I19" s="97">
        <f ca="1">TODAY()</f>
        <v>43284</v>
      </c>
      <c r="J19" s="96">
        <f t="shared" ref="J19" ca="1" si="7">IF(OR(ISBLANK(H19),ISBLANK(I19)),"",I19-H19+1)</f>
        <v>368</v>
      </c>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row>
    <row r="20" spans="1:67" s="8" customFormat="1" ht="36" customHeight="1" thickBot="1">
      <c r="A20" s="43"/>
      <c r="B20" s="108" t="s">
        <v>91</v>
      </c>
      <c r="C20" s="103" t="s">
        <v>60</v>
      </c>
      <c r="D20" s="80" t="s">
        <v>62</v>
      </c>
      <c r="E20" s="104">
        <v>42917</v>
      </c>
      <c r="F20" s="81">
        <f ca="1">TODAY()</f>
        <v>43284</v>
      </c>
      <c r="G20" s="82">
        <f ca="1">IF(OR(ISBLANK(E20),ISBLANK(F20)),"",F20-E20+1)</f>
        <v>368</v>
      </c>
      <c r="H20" s="104">
        <v>42917</v>
      </c>
      <c r="I20" s="81">
        <f ca="1">TODAY()</f>
        <v>43284</v>
      </c>
      <c r="J20" s="82">
        <f ca="1">IF(OR(ISBLANK(H20),ISBLANK(I20)),"",I20-H20+1)</f>
        <v>368</v>
      </c>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row>
    <row r="21" spans="1:67" s="8" customFormat="1" ht="36" customHeight="1" thickBot="1">
      <c r="A21" s="43"/>
      <c r="B21" s="108" t="s">
        <v>92</v>
      </c>
      <c r="C21" s="103" t="s">
        <v>61</v>
      </c>
      <c r="D21" s="80">
        <v>1</v>
      </c>
      <c r="E21" s="104">
        <v>42993</v>
      </c>
      <c r="F21" s="81">
        <f>+E21+30</f>
        <v>43023</v>
      </c>
      <c r="G21" s="82">
        <f>IF(OR(ISBLANK(E21),ISBLANK(F21)),"",F21-E21+1)</f>
        <v>31</v>
      </c>
      <c r="H21" s="104">
        <v>42993</v>
      </c>
      <c r="I21" s="81">
        <v>43023</v>
      </c>
      <c r="J21" s="82">
        <f>IF(OR(ISBLANK(H21),ISBLANK(I21)),"",I21-H21+1)</f>
        <v>31</v>
      </c>
      <c r="K21" s="14"/>
      <c r="L21" s="14"/>
      <c r="M21" s="109"/>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row>
    <row r="22" spans="1:67" s="8" customFormat="1" ht="31" customHeight="1" thickBot="1">
      <c r="A22" s="43"/>
      <c r="B22" s="108" t="s">
        <v>59</v>
      </c>
      <c r="C22" s="103" t="s">
        <v>90</v>
      </c>
      <c r="D22" s="80" t="s">
        <v>54</v>
      </c>
      <c r="E22" s="104">
        <v>42917</v>
      </c>
      <c r="F22" s="81">
        <f ca="1">TODAY()</f>
        <v>43284</v>
      </c>
      <c r="G22" s="82">
        <f t="shared" ref="G22:G23" ca="1" si="8">IF(OR(ISBLANK(E22),ISBLANK(F22)),"",F22-E22+1)</f>
        <v>368</v>
      </c>
      <c r="H22" s="104">
        <v>42917</v>
      </c>
      <c r="I22" s="81">
        <f ca="1">TODAY()</f>
        <v>43284</v>
      </c>
      <c r="J22" s="82">
        <f ca="1">IF(OR(ISBLANK(H22),ISBLANK(I22)),"",I22-H22+1)</f>
        <v>368</v>
      </c>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7" s="8" customFormat="1" ht="38" customHeight="1" thickBot="1">
      <c r="A23" s="43"/>
      <c r="B23" s="108" t="s">
        <v>57</v>
      </c>
      <c r="C23" s="103" t="s">
        <v>58</v>
      </c>
      <c r="D23" s="80" t="s">
        <v>54</v>
      </c>
      <c r="E23" s="104">
        <v>42917</v>
      </c>
      <c r="F23" s="81">
        <f ca="1">TODAY()</f>
        <v>43284</v>
      </c>
      <c r="G23" s="82">
        <f t="shared" ca="1" si="8"/>
        <v>368</v>
      </c>
      <c r="H23" s="104">
        <v>42917</v>
      </c>
      <c r="I23" s="81">
        <f ca="1">TODAY()</f>
        <v>43284</v>
      </c>
      <c r="J23" s="82">
        <f t="shared" ref="J23:J24" ca="1" si="9">IF(OR(ISBLANK(H23),ISBLANK(I23)),"",I23-H23+1)</f>
        <v>368</v>
      </c>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7" s="8" customFormat="1" ht="56" customHeight="1" thickBot="1">
      <c r="A24" s="73"/>
      <c r="B24" s="107" t="s">
        <v>0</v>
      </c>
      <c r="C24" s="102" t="s">
        <v>1</v>
      </c>
      <c r="D24" s="75"/>
      <c r="E24" s="94">
        <v>42917</v>
      </c>
      <c r="F24" s="95">
        <f>+E24+1095</f>
        <v>44012</v>
      </c>
      <c r="G24" s="96">
        <f>IF(OR(ISBLANK(E24),ISBLANK(F24)),"",F24-E24+1)</f>
        <v>1096</v>
      </c>
      <c r="H24" s="94">
        <v>42917</v>
      </c>
      <c r="I24" s="97">
        <f ca="1">TODAY()</f>
        <v>43284</v>
      </c>
      <c r="J24" s="96">
        <f t="shared" ca="1" si="9"/>
        <v>368</v>
      </c>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7" s="8" customFormat="1" ht="39" customHeight="1" thickBot="1">
      <c r="A25" s="43"/>
      <c r="B25" s="98" t="s">
        <v>37</v>
      </c>
      <c r="C25" s="92" t="s">
        <v>67</v>
      </c>
      <c r="D25" s="80" t="s">
        <v>8</v>
      </c>
      <c r="E25" s="48">
        <v>42917</v>
      </c>
      <c r="F25" s="81">
        <f>+E25+1095</f>
        <v>44012</v>
      </c>
      <c r="G25" s="53">
        <f t="shared" ref="G25:G28" si="10">IF(OR(ISBLANK(E25),ISBLANK(F25)),"",F25-E25+1)</f>
        <v>1096</v>
      </c>
      <c r="H25" s="104">
        <v>42917</v>
      </c>
      <c r="I25" s="81">
        <f ca="1">TODAY()</f>
        <v>43284</v>
      </c>
      <c r="J25" s="82">
        <f ca="1">IF(OR(ISBLANK(H25),ISBLANK(I25)),"",I25-H25+1)</f>
        <v>368</v>
      </c>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7" s="8" customFormat="1" ht="39" customHeight="1" thickBot="1">
      <c r="A26" s="43"/>
      <c r="B26" s="98" t="s">
        <v>93</v>
      </c>
      <c r="C26" s="92" t="s">
        <v>90</v>
      </c>
      <c r="D26" s="80">
        <v>1</v>
      </c>
      <c r="E26" s="48">
        <v>43191</v>
      </c>
      <c r="F26" s="81">
        <f>+E26+29</f>
        <v>43220</v>
      </c>
      <c r="G26" s="53">
        <f t="shared" si="10"/>
        <v>30</v>
      </c>
      <c r="H26" s="104">
        <v>43191</v>
      </c>
      <c r="I26" s="81">
        <v>43220</v>
      </c>
      <c r="J26" s="82">
        <f>IF(OR(ISBLANK(H26),ISBLANK(I26)),"",I26-H26+1)</f>
        <v>30</v>
      </c>
      <c r="K26" s="14"/>
      <c r="L26" s="14"/>
      <c r="M26" s="14"/>
      <c r="N26" s="14"/>
      <c r="O26" s="14"/>
      <c r="P26" s="14"/>
      <c r="Q26" s="14"/>
      <c r="R26" s="14"/>
      <c r="S26" s="14"/>
      <c r="T26" s="109"/>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7" s="8" customFormat="1" ht="39" customHeight="1" thickBot="1">
      <c r="A27" s="43"/>
      <c r="B27" s="98" t="s">
        <v>115</v>
      </c>
      <c r="C27" s="92" t="s">
        <v>94</v>
      </c>
      <c r="D27" s="80"/>
      <c r="E27" s="48">
        <v>43282</v>
      </c>
      <c r="F27" s="81">
        <f>+E27+730</f>
        <v>44012</v>
      </c>
      <c r="G27" s="53">
        <f t="shared" si="10"/>
        <v>731</v>
      </c>
      <c r="H27" s="104"/>
      <c r="I27" s="81"/>
      <c r="J27" s="82"/>
      <c r="K27" s="14"/>
      <c r="L27" s="14"/>
      <c r="M27" s="14"/>
      <c r="N27" s="14"/>
      <c r="O27" s="14"/>
      <c r="P27" s="14"/>
      <c r="Q27" s="14"/>
      <c r="R27" s="14"/>
      <c r="S27" s="14"/>
      <c r="T27" s="109"/>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row r="28" spans="1:67" s="8" customFormat="1" ht="39" customHeight="1" thickBot="1">
      <c r="A28" s="43"/>
      <c r="B28" s="98" t="s">
        <v>55</v>
      </c>
      <c r="C28" s="92" t="s">
        <v>56</v>
      </c>
      <c r="D28" s="80" t="s">
        <v>54</v>
      </c>
      <c r="E28" s="48">
        <v>42917</v>
      </c>
      <c r="F28" s="81">
        <v>44012</v>
      </c>
      <c r="G28" s="53">
        <f t="shared" si="10"/>
        <v>1096</v>
      </c>
      <c r="H28" s="104"/>
      <c r="I28" s="81"/>
      <c r="J28" s="82"/>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row>
    <row r="29" spans="1:67" s="8" customFormat="1" ht="101" customHeight="1" thickBot="1">
      <c r="A29" s="87"/>
      <c r="B29" s="83" t="s">
        <v>83</v>
      </c>
      <c r="C29" s="62" t="s">
        <v>5</v>
      </c>
      <c r="D29" s="88"/>
      <c r="E29" s="64">
        <v>42917</v>
      </c>
      <c r="F29" s="89">
        <f>MAX(F30:F35)</f>
        <v>43344</v>
      </c>
      <c r="G29" s="90">
        <f t="shared" ref="G29:G43" si="11">IF(OR(ISBLANK(E29),ISBLANK(F29)),"",F29-E29+1)</f>
        <v>428</v>
      </c>
      <c r="H29" s="64">
        <f>MIN(H30:H35)</f>
        <v>43070</v>
      </c>
      <c r="I29" s="89">
        <f>MAX(I30:I35)</f>
        <v>43234</v>
      </c>
      <c r="J29" s="90">
        <f>IF(OR(ISBLANK(H29),ISBLANK(I29)),"",I29-H29+1)</f>
        <v>165</v>
      </c>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row>
    <row r="30" spans="1:67" s="8" customFormat="1" ht="54" customHeight="1" thickBot="1">
      <c r="A30" s="105"/>
      <c r="B30" s="84" t="s">
        <v>38</v>
      </c>
      <c r="C30" s="106" t="s">
        <v>40</v>
      </c>
      <c r="D30" s="75">
        <v>0.9</v>
      </c>
      <c r="E30" s="76">
        <f>MIN(E31:E35)</f>
        <v>43070</v>
      </c>
      <c r="F30" s="77">
        <v>43234</v>
      </c>
      <c r="G30" s="78">
        <f t="shared" si="11"/>
        <v>165</v>
      </c>
      <c r="H30" s="76">
        <v>43070</v>
      </c>
      <c r="I30" s="77">
        <v>43234</v>
      </c>
      <c r="J30" s="78">
        <f>IF(OR(ISBLANK(H30),ISBLANK(I30)),"",I30-H30+1)</f>
        <v>165</v>
      </c>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c r="BJ30"/>
      <c r="BK30"/>
      <c r="BL30"/>
      <c r="BM30"/>
      <c r="BN30"/>
      <c r="BO30"/>
    </row>
    <row r="31" spans="1:67" s="8" customFormat="1" ht="32" customHeight="1" thickBot="1">
      <c r="A31" s="79"/>
      <c r="B31" s="86" t="s">
        <v>32</v>
      </c>
      <c r="C31" s="92" t="s">
        <v>41</v>
      </c>
      <c r="D31" s="80">
        <v>1</v>
      </c>
      <c r="E31" s="48">
        <v>43070</v>
      </c>
      <c r="F31" s="81">
        <f>E31+30</f>
        <v>43100</v>
      </c>
      <c r="G31" s="82">
        <f t="shared" si="11"/>
        <v>31</v>
      </c>
      <c r="H31" s="48">
        <v>43070</v>
      </c>
      <c r="I31" s="81">
        <f>H31+30</f>
        <v>43100</v>
      </c>
      <c r="J31" s="82">
        <f>IF(OR(ISBLANK(H31),ISBLANK(I31)),"",I31-H31+1)</f>
        <v>31</v>
      </c>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c r="BJ31"/>
      <c r="BK31"/>
      <c r="BL31"/>
      <c r="BM31"/>
      <c r="BN31"/>
      <c r="BO31"/>
    </row>
    <row r="32" spans="1:67" s="8" customFormat="1" ht="22.5" customHeight="1" thickBot="1">
      <c r="A32" s="79"/>
      <c r="B32" s="85" t="s">
        <v>33</v>
      </c>
      <c r="C32" s="92" t="s">
        <v>41</v>
      </c>
      <c r="D32" s="80">
        <v>1</v>
      </c>
      <c r="E32" s="48">
        <f>F31+1</f>
        <v>43101</v>
      </c>
      <c r="F32" s="81">
        <f>E32+90</f>
        <v>43191</v>
      </c>
      <c r="G32" s="82">
        <f t="shared" si="11"/>
        <v>91</v>
      </c>
      <c r="H32" s="48">
        <f>+I31+4</f>
        <v>43104</v>
      </c>
      <c r="I32" s="81">
        <f>H32+119</f>
        <v>43223</v>
      </c>
      <c r="J32" s="82">
        <f t="shared" ref="J32:J39" si="12">IF(OR(ISBLANK(H32),ISBLANK(I32)),"",I32-H32+1)</f>
        <v>120</v>
      </c>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c r="BJ32"/>
      <c r="BK32"/>
      <c r="BL32"/>
      <c r="BM32"/>
      <c r="BN32"/>
      <c r="BO32"/>
    </row>
    <row r="33" spans="1:67" s="8" customFormat="1" ht="22.5" customHeight="1" thickBot="1">
      <c r="A33" s="79"/>
      <c r="B33" s="85" t="s">
        <v>34</v>
      </c>
      <c r="C33" s="92" t="s">
        <v>42</v>
      </c>
      <c r="D33" s="80">
        <v>1</v>
      </c>
      <c r="E33" s="48">
        <f>F32+1</f>
        <v>43192</v>
      </c>
      <c r="F33" s="81">
        <v>43234</v>
      </c>
      <c r="G33" s="82">
        <f t="shared" si="11"/>
        <v>43</v>
      </c>
      <c r="H33" s="48">
        <f>+I32+4</f>
        <v>43227</v>
      </c>
      <c r="I33" s="81">
        <f>H33+7</f>
        <v>43234</v>
      </c>
      <c r="J33" s="82">
        <f t="shared" si="12"/>
        <v>8</v>
      </c>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c r="BJ33"/>
      <c r="BK33"/>
      <c r="BL33"/>
      <c r="BM33"/>
      <c r="BN33"/>
      <c r="BO33"/>
    </row>
    <row r="34" spans="1:67" s="8" customFormat="1" ht="22.5" customHeight="1" thickBot="1">
      <c r="A34" s="79"/>
      <c r="B34" s="85" t="s">
        <v>35</v>
      </c>
      <c r="C34" s="92" t="s">
        <v>41</v>
      </c>
      <c r="D34" s="80">
        <v>0.05</v>
      </c>
      <c r="E34" s="48">
        <f>F33+30</f>
        <v>43264</v>
      </c>
      <c r="F34" s="81">
        <f>E34+30</f>
        <v>43294</v>
      </c>
      <c r="G34" s="82">
        <f t="shared" si="11"/>
        <v>31</v>
      </c>
      <c r="H34" s="48">
        <f>+I33+30</f>
        <v>43264</v>
      </c>
      <c r="I34" s="81"/>
      <c r="J34" s="82" t="str">
        <f t="shared" si="12"/>
        <v/>
      </c>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c r="BJ34"/>
      <c r="BK34"/>
      <c r="BL34"/>
      <c r="BM34"/>
      <c r="BN34"/>
      <c r="BO34"/>
    </row>
    <row r="35" spans="1:67" s="8" customFormat="1" ht="22.5" customHeight="1" thickBot="1">
      <c r="A35" s="79"/>
      <c r="B35" s="85" t="s">
        <v>39</v>
      </c>
      <c r="C35" s="92" t="s">
        <v>42</v>
      </c>
      <c r="D35" s="80" t="s">
        <v>125</v>
      </c>
      <c r="E35" s="48">
        <f>F34-10</f>
        <v>43284</v>
      </c>
      <c r="F35" s="81">
        <f>E35+60</f>
        <v>43344</v>
      </c>
      <c r="G35" s="82">
        <f t="shared" si="11"/>
        <v>61</v>
      </c>
      <c r="H35" s="48"/>
      <c r="I35" s="81"/>
      <c r="J35" s="82" t="str">
        <f t="shared" si="12"/>
        <v/>
      </c>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c r="BJ35"/>
      <c r="BK35"/>
      <c r="BL35"/>
      <c r="BM35"/>
      <c r="BN35"/>
      <c r="BO35"/>
    </row>
    <row r="36" spans="1:67" s="8" customFormat="1" ht="58" customHeight="1" thickBot="1">
      <c r="A36" s="73"/>
      <c r="B36" s="84" t="s">
        <v>43</v>
      </c>
      <c r="C36" s="74" t="s">
        <v>44</v>
      </c>
      <c r="D36" s="75" t="s">
        <v>45</v>
      </c>
      <c r="E36" s="94">
        <v>42917</v>
      </c>
      <c r="F36" s="95">
        <f>+E36+1095</f>
        <v>44012</v>
      </c>
      <c r="G36" s="96">
        <f t="shared" si="11"/>
        <v>1096</v>
      </c>
      <c r="H36" s="94">
        <v>42917</v>
      </c>
      <c r="I36" s="97">
        <f ca="1">TODAY()</f>
        <v>43284</v>
      </c>
      <c r="J36" s="96">
        <f t="shared" ca="1" si="12"/>
        <v>368</v>
      </c>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c r="BJ36"/>
      <c r="BK36"/>
      <c r="BL36"/>
      <c r="BM36"/>
      <c r="BN36"/>
      <c r="BO36"/>
    </row>
    <row r="37" spans="1:67" s="8" customFormat="1" ht="29" customHeight="1" thickBot="1">
      <c r="A37" s="79"/>
      <c r="B37" s="86" t="s">
        <v>84</v>
      </c>
      <c r="C37" s="92" t="s">
        <v>88</v>
      </c>
      <c r="D37" s="80" t="s">
        <v>125</v>
      </c>
      <c r="E37" s="48">
        <v>42917</v>
      </c>
      <c r="F37" s="81">
        <v>44012</v>
      </c>
      <c r="G37" s="82">
        <f t="shared" si="11"/>
        <v>1096</v>
      </c>
      <c r="H37" s="48">
        <v>42917</v>
      </c>
      <c r="I37" s="81">
        <f ca="1">TODAY()</f>
        <v>43284</v>
      </c>
      <c r="J37" s="82">
        <f t="shared" ca="1" si="12"/>
        <v>368</v>
      </c>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row>
    <row r="38" spans="1:67" s="8" customFormat="1" ht="22.5" customHeight="1" thickBot="1">
      <c r="A38" s="79"/>
      <c r="B38" s="86" t="s">
        <v>85</v>
      </c>
      <c r="C38" s="92" t="s">
        <v>89</v>
      </c>
      <c r="D38" s="80" t="s">
        <v>125</v>
      </c>
      <c r="E38" s="48">
        <v>42917</v>
      </c>
      <c r="F38" s="81">
        <f>E38+119</f>
        <v>43036</v>
      </c>
      <c r="G38" s="82">
        <f t="shared" si="11"/>
        <v>120</v>
      </c>
      <c r="H38" s="48">
        <v>42917</v>
      </c>
      <c r="I38" s="81">
        <f ca="1">TODAY()</f>
        <v>43284</v>
      </c>
      <c r="J38" s="82">
        <f t="shared" ca="1" si="12"/>
        <v>368</v>
      </c>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row>
    <row r="39" spans="1:67" s="8" customFormat="1" ht="22.5" customHeight="1" thickBot="1">
      <c r="A39" s="79"/>
      <c r="B39" s="86" t="s">
        <v>86</v>
      </c>
      <c r="C39" s="92" t="s">
        <v>87</v>
      </c>
      <c r="D39" s="80" t="s">
        <v>54</v>
      </c>
      <c r="E39" s="48">
        <v>42917</v>
      </c>
      <c r="F39" s="81">
        <f>E39+1095</f>
        <v>44012</v>
      </c>
      <c r="G39" s="82">
        <f t="shared" si="11"/>
        <v>1096</v>
      </c>
      <c r="H39" s="48">
        <v>42917</v>
      </c>
      <c r="I39" s="81">
        <f ca="1">TODAY()</f>
        <v>43284</v>
      </c>
      <c r="J39" s="82">
        <f t="shared" ca="1" si="12"/>
        <v>368</v>
      </c>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row>
    <row r="40" spans="1:67" s="8" customFormat="1" ht="22.5" customHeight="1" thickBot="1">
      <c r="A40" s="79"/>
      <c r="B40" s="86" t="s">
        <v>124</v>
      </c>
      <c r="C40" s="92" t="s">
        <v>53</v>
      </c>
      <c r="D40" s="80" t="s">
        <v>54</v>
      </c>
      <c r="E40" s="48">
        <v>42917</v>
      </c>
      <c r="F40" s="81">
        <f>E40+1095</f>
        <v>44012</v>
      </c>
      <c r="G40" s="82">
        <f t="shared" si="11"/>
        <v>1096</v>
      </c>
      <c r="H40" s="48">
        <v>42917</v>
      </c>
      <c r="I40" s="81">
        <f ca="1">TODAY()</f>
        <v>43284</v>
      </c>
      <c r="J40" s="82">
        <f ca="1">IF(OR(ISBLANK(H40),ISBLANK(I40)),"",I40-H40+1)</f>
        <v>368</v>
      </c>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row>
    <row r="41" spans="1:67" s="8" customFormat="1" ht="22.5" customHeight="1" thickBot="1">
      <c r="A41" s="79"/>
      <c r="B41" s="86" t="s">
        <v>126</v>
      </c>
      <c r="C41" s="92" t="s">
        <v>53</v>
      </c>
      <c r="D41" s="80">
        <v>1</v>
      </c>
      <c r="E41" s="48">
        <v>43070</v>
      </c>
      <c r="F41" s="81">
        <f>E41+120</f>
        <v>43190</v>
      </c>
      <c r="G41" s="82">
        <f t="shared" si="11"/>
        <v>121</v>
      </c>
      <c r="H41" s="48"/>
      <c r="I41" s="81"/>
      <c r="J41" s="82" t="str">
        <f t="shared" ref="J41:J43" si="13">IF(OR(ISBLANK(H41),ISBLANK(I41)),"",I41-H41+1)</f>
        <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row>
    <row r="42" spans="1:67" s="8" customFormat="1" ht="31" customHeight="1" thickBot="1">
      <c r="A42" s="79"/>
      <c r="B42" s="110" t="s">
        <v>127</v>
      </c>
      <c r="C42" s="92" t="s">
        <v>53</v>
      </c>
      <c r="D42" s="80" t="s">
        <v>128</v>
      </c>
      <c r="E42" s="48">
        <v>42917</v>
      </c>
      <c r="F42" s="81"/>
      <c r="G42" s="82" t="str">
        <f t="shared" si="11"/>
        <v/>
      </c>
      <c r="H42" s="48"/>
      <c r="I42" s="81"/>
      <c r="J42" s="82" t="str">
        <f t="shared" si="13"/>
        <v/>
      </c>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row>
    <row r="43" spans="1:67" s="8" customFormat="1" ht="58" customHeight="1" thickBot="1">
      <c r="A43" s="73"/>
      <c r="B43" s="84" t="s">
        <v>26</v>
      </c>
      <c r="C43" s="74" t="s">
        <v>44</v>
      </c>
      <c r="D43" s="75" t="s">
        <v>45</v>
      </c>
      <c r="E43" s="94">
        <v>42917</v>
      </c>
      <c r="F43" s="95">
        <f>+E43+1095</f>
        <v>44012</v>
      </c>
      <c r="G43" s="96">
        <f t="shared" si="11"/>
        <v>1096</v>
      </c>
      <c r="H43" s="94">
        <v>42917</v>
      </c>
      <c r="I43" s="97">
        <f ca="1">TODAY()</f>
        <v>43284</v>
      </c>
      <c r="J43" s="96">
        <f t="shared" ca="1" si="13"/>
        <v>368</v>
      </c>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c r="BJ43"/>
      <c r="BK43"/>
      <c r="BL43"/>
      <c r="BM43"/>
      <c r="BN43"/>
      <c r="BO43"/>
    </row>
    <row r="44" spans="1:67" s="8" customFormat="1" ht="22.5" customHeight="1" thickBot="1">
      <c r="A44" s="79"/>
      <c r="B44" s="110" t="s">
        <v>129</v>
      </c>
      <c r="C44" s="39"/>
      <c r="D44" s="80"/>
      <c r="E44" s="48">
        <v>42917</v>
      </c>
      <c r="F44" s="81"/>
      <c r="G44" s="82"/>
      <c r="H44" s="48"/>
      <c r="I44" s="81"/>
      <c r="J44" s="82"/>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row>
    <row r="45" spans="1:67" s="8" customFormat="1" ht="29" customHeight="1" thickBot="1">
      <c r="A45" s="79"/>
      <c r="B45" s="86" t="s">
        <v>130</v>
      </c>
      <c r="C45" s="39"/>
      <c r="D45" s="80"/>
      <c r="E45" s="48">
        <v>42917</v>
      </c>
      <c r="F45" s="81"/>
      <c r="G45" s="82"/>
      <c r="H45" s="48"/>
      <c r="I45" s="81"/>
      <c r="J45" s="82"/>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row>
    <row r="46" spans="1:67" s="8" customFormat="1" ht="22.5" customHeight="1" thickBot="1">
      <c r="A46" s="79"/>
      <c r="B46" s="86" t="s">
        <v>131</v>
      </c>
      <c r="C46" s="39"/>
      <c r="D46" s="80"/>
      <c r="E46" s="48">
        <v>42917</v>
      </c>
      <c r="F46" s="81"/>
      <c r="G46" s="82"/>
      <c r="H46" s="48"/>
      <c r="I46" s="81"/>
      <c r="J46" s="82"/>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row>
    <row r="47" spans="1:67" s="8" customFormat="1" ht="22.5" customHeight="1" thickBot="1">
      <c r="A47" s="79"/>
      <c r="B47" s="86" t="s">
        <v>132</v>
      </c>
      <c r="C47" s="39"/>
      <c r="D47" s="80"/>
      <c r="E47" s="48">
        <v>42917</v>
      </c>
      <c r="F47" s="81"/>
      <c r="G47" s="82"/>
      <c r="H47" s="48"/>
      <c r="I47" s="81"/>
      <c r="J47" s="82"/>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row>
    <row r="48" spans="1:67" s="8" customFormat="1" ht="32" customHeight="1" thickBot="1">
      <c r="A48" s="79"/>
      <c r="B48" s="110" t="s">
        <v>133</v>
      </c>
      <c r="C48" s="39"/>
      <c r="D48" s="80"/>
      <c r="E48" s="48">
        <v>42917</v>
      </c>
      <c r="F48" s="81"/>
      <c r="G48" s="82"/>
      <c r="H48" s="48"/>
      <c r="I48" s="81"/>
      <c r="J48" s="82"/>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row>
    <row r="49" spans="1:67" s="8" customFormat="1" ht="32" customHeight="1" thickBot="1">
      <c r="A49" s="79"/>
      <c r="B49" s="110" t="s">
        <v>135</v>
      </c>
      <c r="C49" s="39"/>
      <c r="D49" s="80"/>
      <c r="E49" s="48">
        <v>42917</v>
      </c>
      <c r="F49" s="81"/>
      <c r="G49" s="82"/>
      <c r="H49" s="48"/>
      <c r="I49" s="81"/>
      <c r="J49" s="82"/>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row>
    <row r="50" spans="1:67" s="8" customFormat="1" ht="32" customHeight="1" thickBot="1">
      <c r="A50" s="79"/>
      <c r="B50" s="110" t="s">
        <v>78</v>
      </c>
      <c r="C50" s="39"/>
      <c r="D50" s="80"/>
      <c r="E50" s="48">
        <v>42917</v>
      </c>
      <c r="F50" s="81"/>
      <c r="G50" s="82"/>
      <c r="H50" s="48"/>
      <c r="I50" s="81"/>
      <c r="J50" s="82"/>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row>
    <row r="51" spans="1:67" s="8" customFormat="1" ht="32" customHeight="1" thickBot="1">
      <c r="A51" s="79"/>
      <c r="B51" s="86" t="s">
        <v>79</v>
      </c>
      <c r="C51" s="39"/>
      <c r="D51" s="80"/>
      <c r="E51" s="48">
        <v>42917</v>
      </c>
      <c r="F51" s="81"/>
      <c r="G51" s="82"/>
      <c r="H51" s="48"/>
      <c r="I51" s="81"/>
      <c r="J51" s="82"/>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row>
    <row r="52" spans="1:67" s="8" customFormat="1" ht="22.5" customHeight="1" thickBot="1">
      <c r="A52" s="79"/>
      <c r="B52" s="110" t="s">
        <v>134</v>
      </c>
      <c r="C52" s="39"/>
      <c r="D52" s="80"/>
      <c r="E52" s="48">
        <v>42917</v>
      </c>
      <c r="F52" s="81"/>
      <c r="G52" s="82"/>
      <c r="H52" s="48"/>
      <c r="I52" s="81"/>
      <c r="J52" s="82"/>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row>
    <row r="53" spans="1:67" s="8" customFormat="1" ht="101" customHeight="1" thickBot="1">
      <c r="A53" s="87"/>
      <c r="B53" s="83" t="s">
        <v>116</v>
      </c>
      <c r="C53" s="62" t="s">
        <v>44</v>
      </c>
      <c r="D53" s="88"/>
      <c r="E53" s="64">
        <v>42917</v>
      </c>
      <c r="F53" s="89">
        <f>MAX(F54:F63)</f>
        <v>43373</v>
      </c>
      <c r="G53" s="90">
        <f t="shared" ref="G53:G58" si="14">IF(OR(ISBLANK(E53),ISBLANK(F53)),"",F53-E53+1)</f>
        <v>457</v>
      </c>
      <c r="H53" s="64">
        <f>MIN(H54:H63)</f>
        <v>43009</v>
      </c>
      <c r="I53" s="89">
        <f ca="1">MAX(I54:I63)</f>
        <v>43284</v>
      </c>
      <c r="J53" s="90">
        <f ca="1">IF(OR(ISBLANK(H53),ISBLANK(I53)),"",I53-H53+1)</f>
        <v>276</v>
      </c>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row>
    <row r="54" spans="1:67" s="8" customFormat="1" ht="58" customHeight="1" thickBot="1">
      <c r="A54" s="73"/>
      <c r="B54" s="84" t="s">
        <v>117</v>
      </c>
      <c r="C54" s="74" t="s">
        <v>118</v>
      </c>
      <c r="D54" s="75" t="s">
        <v>45</v>
      </c>
      <c r="E54" s="76"/>
      <c r="F54" s="77"/>
      <c r="G54" s="78" t="str">
        <f t="shared" si="14"/>
        <v/>
      </c>
      <c r="H54" s="76"/>
      <c r="I54" s="77"/>
      <c r="J54" s="78" t="str">
        <f>IF(OR(ISBLANK(H54),ISBLANK(I54)),"",I54-H54+1)</f>
        <v/>
      </c>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c r="BJ54"/>
      <c r="BK54"/>
      <c r="BL54"/>
      <c r="BM54"/>
      <c r="BN54"/>
      <c r="BO54"/>
    </row>
    <row r="55" spans="1:67" s="8" customFormat="1" ht="29" customHeight="1" thickBot="1">
      <c r="A55" s="79"/>
      <c r="B55" s="86" t="s">
        <v>119</v>
      </c>
      <c r="C55" s="92" t="s">
        <v>120</v>
      </c>
      <c r="D55" s="80">
        <v>1</v>
      </c>
      <c r="E55" s="48">
        <v>43160</v>
      </c>
      <c r="F55" s="81">
        <f>E55+44</f>
        <v>43204</v>
      </c>
      <c r="G55" s="82">
        <f t="shared" si="14"/>
        <v>45</v>
      </c>
      <c r="H55" s="48">
        <v>43160</v>
      </c>
      <c r="I55" s="81">
        <f>H55+44</f>
        <v>43204</v>
      </c>
      <c r="J55" s="82">
        <f t="shared" ref="J55:J57" si="15">IF(OR(ISBLANK(H55),ISBLANK(I55)),"",I55-H55+1)</f>
        <v>45</v>
      </c>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row>
    <row r="56" spans="1:67" s="8" customFormat="1" ht="22.5" customHeight="1" thickBot="1">
      <c r="A56" s="79"/>
      <c r="B56" s="86" t="s">
        <v>80</v>
      </c>
      <c r="C56" s="92" t="s">
        <v>121</v>
      </c>
      <c r="D56" s="80" t="s">
        <v>122</v>
      </c>
      <c r="E56" s="48">
        <v>43009</v>
      </c>
      <c r="F56" s="81">
        <f>E56+364</f>
        <v>43373</v>
      </c>
      <c r="G56" s="82">
        <f t="shared" si="14"/>
        <v>365</v>
      </c>
      <c r="H56" s="48">
        <v>43009</v>
      </c>
      <c r="I56" s="81">
        <f ca="1">TODAY()</f>
        <v>43284</v>
      </c>
      <c r="J56" s="82">
        <f t="shared" ca="1" si="15"/>
        <v>276</v>
      </c>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row>
    <row r="57" spans="1:67" s="8" customFormat="1" ht="22.5" customHeight="1" thickBot="1">
      <c r="A57" s="79"/>
      <c r="B57" s="86" t="s">
        <v>81</v>
      </c>
      <c r="C57" s="92" t="s">
        <v>123</v>
      </c>
      <c r="D57" s="80">
        <v>0.95</v>
      </c>
      <c r="E57" s="48">
        <v>43221</v>
      </c>
      <c r="F57" s="81">
        <f>E57+74</f>
        <v>43295</v>
      </c>
      <c r="G57" s="82">
        <f t="shared" si="14"/>
        <v>75</v>
      </c>
      <c r="H57" s="48">
        <v>43221</v>
      </c>
      <c r="I57" s="81">
        <f ca="1">TODAY()</f>
        <v>43284</v>
      </c>
      <c r="J57" s="82">
        <f t="shared" ca="1" si="15"/>
        <v>64</v>
      </c>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row>
    <row r="58" spans="1:67" s="8" customFormat="1" ht="58" customHeight="1" thickBot="1">
      <c r="A58" s="73"/>
      <c r="B58" s="84" t="s">
        <v>27</v>
      </c>
      <c r="C58" s="74" t="s">
        <v>28</v>
      </c>
      <c r="D58" s="75" t="s">
        <v>45</v>
      </c>
      <c r="E58" s="76"/>
      <c r="F58" s="77"/>
      <c r="G58" s="78" t="str">
        <f t="shared" si="14"/>
        <v/>
      </c>
      <c r="H58" s="76"/>
      <c r="I58" s="77"/>
      <c r="J58" s="78" t="str">
        <f>IF(OR(ISBLANK(H58),ISBLANK(I58)),"",I58-H58+1)</f>
        <v/>
      </c>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c r="BJ58"/>
      <c r="BK58"/>
      <c r="BL58"/>
      <c r="BM58"/>
      <c r="BN58"/>
      <c r="BO58"/>
    </row>
    <row r="59" spans="1:67" s="8" customFormat="1" ht="22.5" customHeight="1" thickBot="1">
      <c r="A59" s="79"/>
      <c r="B59" s="86" t="s">
        <v>108</v>
      </c>
      <c r="C59" s="92" t="s">
        <v>109</v>
      </c>
      <c r="D59" s="80"/>
      <c r="E59" s="48"/>
      <c r="F59" s="81"/>
      <c r="G59" s="82"/>
      <c r="H59" s="48"/>
      <c r="I59" s="81"/>
      <c r="J59" s="82"/>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row>
    <row r="60" spans="1:67" s="8" customFormat="1" ht="22.5" customHeight="1" thickBot="1">
      <c r="A60" s="79"/>
      <c r="B60" s="86" t="s">
        <v>110</v>
      </c>
      <c r="C60" s="92" t="s">
        <v>111</v>
      </c>
      <c r="D60" s="80"/>
      <c r="E60" s="48"/>
      <c r="F60" s="81"/>
      <c r="G60" s="82"/>
      <c r="H60" s="48"/>
      <c r="I60" s="81"/>
      <c r="J60" s="82"/>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row>
    <row r="61" spans="1:67" s="8" customFormat="1" ht="22.5" customHeight="1" thickBot="1">
      <c r="A61" s="79"/>
      <c r="B61" s="86" t="s">
        <v>112</v>
      </c>
      <c r="C61" s="92" t="s">
        <v>111</v>
      </c>
      <c r="D61" s="80"/>
      <c r="E61" s="48"/>
      <c r="F61" s="81"/>
      <c r="G61" s="82"/>
      <c r="H61" s="48"/>
      <c r="I61" s="81"/>
      <c r="J61" s="82"/>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row>
    <row r="62" spans="1:67" s="8" customFormat="1" ht="22.5" customHeight="1" thickBot="1">
      <c r="A62" s="79"/>
      <c r="B62" s="86" t="s">
        <v>113</v>
      </c>
      <c r="C62" s="92" t="s">
        <v>111</v>
      </c>
      <c r="D62" s="80"/>
      <c r="E62" s="48"/>
      <c r="F62" s="81"/>
      <c r="G62" s="82"/>
      <c r="H62" s="48"/>
      <c r="I62" s="81"/>
      <c r="J62" s="82"/>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row>
    <row r="63" spans="1:67" s="8" customFormat="1" ht="30" customHeight="1" thickBot="1">
      <c r="A63" s="79"/>
      <c r="B63" s="86" t="s">
        <v>114</v>
      </c>
      <c r="C63" s="92" t="s">
        <v>111</v>
      </c>
      <c r="D63" s="80"/>
      <c r="E63" s="48"/>
      <c r="F63" s="81"/>
      <c r="G63" s="82"/>
      <c r="H63" s="48"/>
      <c r="I63" s="81"/>
      <c r="J63" s="82"/>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row>
    <row r="64" spans="1:67" s="8" customFormat="1" ht="30" customHeight="1" thickBot="1">
      <c r="A64" s="79"/>
      <c r="B64" s="110" t="s">
        <v>107</v>
      </c>
      <c r="C64" s="92" t="s">
        <v>111</v>
      </c>
      <c r="D64" s="80"/>
      <c r="E64" s="48"/>
      <c r="F64" s="81"/>
      <c r="G64" s="82"/>
      <c r="H64" s="48"/>
      <c r="I64" s="81"/>
      <c r="J64" s="82"/>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row>
    <row r="65" spans="1:67" s="8" customFormat="1" ht="58" customHeight="1" thickBot="1">
      <c r="A65" s="73"/>
      <c r="B65" s="84" t="s">
        <v>29</v>
      </c>
      <c r="C65" s="74" t="s">
        <v>30</v>
      </c>
      <c r="D65" s="75">
        <v>1</v>
      </c>
      <c r="E65" s="76"/>
      <c r="F65" s="77"/>
      <c r="G65" s="78" t="str">
        <f>IF(OR(ISBLANK(E65),ISBLANK(F65)),"",F65-E65+1)</f>
        <v/>
      </c>
      <c r="H65" s="76"/>
      <c r="I65" s="77"/>
      <c r="J65" s="78" t="str">
        <f>IF(OR(ISBLANK(H65),ISBLANK(I65)),"",I65-H65+1)</f>
        <v/>
      </c>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c r="BJ65"/>
      <c r="BK65"/>
      <c r="BL65"/>
      <c r="BM65"/>
      <c r="BN65"/>
      <c r="BO65"/>
    </row>
    <row r="66" spans="1:67" s="8" customFormat="1" ht="22.5" customHeight="1" thickBot="1">
      <c r="A66" s="79"/>
      <c r="B66" s="85" t="s">
        <v>31</v>
      </c>
      <c r="C66" s="92" t="s">
        <v>56</v>
      </c>
      <c r="D66" s="80">
        <v>1</v>
      </c>
      <c r="E66" s="48">
        <v>42917</v>
      </c>
      <c r="F66" s="81">
        <f>E66+G66-1</f>
        <v>43092</v>
      </c>
      <c r="G66" s="82">
        <v>176</v>
      </c>
      <c r="H66" s="48">
        <v>42917</v>
      </c>
      <c r="I66" s="81">
        <f>H66+J66-1</f>
        <v>43090</v>
      </c>
      <c r="J66" s="82">
        <v>174</v>
      </c>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row>
    <row r="67" spans="1:67" s="8" customFormat="1" ht="22.5" customHeight="1" thickBot="1">
      <c r="A67" s="43"/>
      <c r="B67" s="41"/>
      <c r="C67" s="39"/>
      <c r="D67" s="46"/>
      <c r="E67" s="48"/>
      <c r="F67" s="49"/>
      <c r="G67" s="53" t="str">
        <f t="shared" ref="G67:G68" si="16">IF(OR(ISBLANK(E67),ISBLANK(F67)),"",F67-E67+1)</f>
        <v/>
      </c>
      <c r="H67" s="48"/>
      <c r="I67" s="49"/>
      <c r="J67" s="53" t="str">
        <f t="shared" si="3"/>
        <v/>
      </c>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row>
    <row r="68" spans="1:67" s="8" customFormat="1" ht="22.5" customHeight="1" thickBot="1">
      <c r="A68" s="44"/>
      <c r="B68" s="42" t="s">
        <v>21</v>
      </c>
      <c r="C68" s="40"/>
      <c r="D68" s="47"/>
      <c r="E68" s="50"/>
      <c r="F68" s="51"/>
      <c r="G68" s="54" t="str">
        <f t="shared" si="16"/>
        <v/>
      </c>
      <c r="H68" s="50"/>
      <c r="I68" s="51"/>
      <c r="J68" s="54" t="str">
        <f t="shared" si="3"/>
        <v/>
      </c>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row>
    <row r="70" spans="1:67">
      <c r="A70" s="17"/>
    </row>
    <row r="71" spans="1:67">
      <c r="A71" s="55" t="s">
        <v>46</v>
      </c>
    </row>
    <row r="73" spans="1:67">
      <c r="A73" t="s">
        <v>64</v>
      </c>
    </row>
    <row r="74" spans="1:67">
      <c r="A74" t="s">
        <v>65</v>
      </c>
    </row>
  </sheetData>
  <mergeCells count="1">
    <mergeCell ref="E6:F6"/>
  </mergeCells>
  <phoneticPr fontId="30" type="noConversion"/>
  <conditionalFormatting sqref="K11:AS12 K14:O17 P15:Q17 V14:V17 R14:S17 T15:U17 K19:V19 K13:V13 AT11:AT19 W14:W19 Z14:AS19 X18:Y19 X14:Y14 K68:AT69">
    <cfRule type="expression" dxfId="10" priority="5" stopIfTrue="1">
      <formula>NOT(AND(MAX($I11,$F11)&gt;=K$8,MIN($H11,$E11)&lt;L$8))</formula>
    </cfRule>
    <cfRule type="expression" dxfId="9" priority="6">
      <formula>AND($F11&gt;=K$8,$E11&lt;L$8)</formula>
    </cfRule>
    <cfRule type="expression" dxfId="8" priority="8" stopIfTrue="1">
      <formula>AND($I11&gt;=K$8,$H11&lt;L$8)</formula>
    </cfRule>
  </conditionalFormatting>
  <conditionalFormatting sqref="V14:V17 P15:Q17 K9:AS12 T15:U17 K19:V19 K14:O17 R14:S17 K68:AT69 AT9:AT19 W14:W19 Z14:AS19 X18:Y19 X14:Y14">
    <cfRule type="expression" dxfId="7" priority="1">
      <formula>AND(TODAY()&gt;=K$8,TODAY()&lt;L$8)</formula>
    </cfRule>
  </conditionalFormatting>
  <conditionalFormatting sqref="BI29:BM29 BI37:BM42 BI67:BM67 BI60:BM65 BI44:BM53 BI55:BM57">
    <cfRule type="expression" dxfId="6" priority="1">
      <formula>AND(TODAY()&gt;=BI$5,TODAY()&lt;BJ$5)</formula>
    </cfRule>
  </conditionalFormatting>
  <conditionalFormatting sqref="BI29:BM29 BI37:BM42 BI44:BM53 BI67:BM67 BI60:BM65 BI55:BM57">
    <cfRule type="expression" dxfId="5" priority="5" stopIfTrue="1">
      <formula>NOT(AND(MAX($I29,$F29)&gt;=BI$5,MIN($H29,$E29)&lt;BJ$5))</formula>
    </cfRule>
    <cfRule type="expression" dxfId="4" priority="6">
      <formula>AND($F29&gt;=BI$5,$E29&lt;BJ$5)</formula>
    </cfRule>
    <cfRule type="expression" dxfId="3" priority="8" stopIfTrue="1">
      <formula>AND($I29&gt;=BI$5,$H29&lt;BJ$5)</formula>
    </cfRule>
  </conditionalFormatting>
  <conditionalFormatting sqref="K20:BH67">
    <cfRule type="expression" dxfId="2" priority="5" stopIfTrue="1">
      <formula>NOT(AND(MAX($J20,$G20)&gt;=K$5,MIN($I20,$F20)&lt;L$5))</formula>
    </cfRule>
    <cfRule type="expression" dxfId="1" priority="6">
      <formula>AND($G20&gt;=K$5,$F20&lt;L$5)</formula>
    </cfRule>
    <cfRule type="expression" dxfId="0" priority="8" stopIfTrue="1">
      <formula>AND($J20&gt;=K$5,$I20&lt;L$5)</formula>
    </cfRule>
  </conditionalFormatting>
  <dataValidations count="1">
    <dataValidation type="list" allowBlank="1" showInputMessage="1" showErrorMessage="1" sqref="E7">
      <formula1>"Daily,Weekly,Monthly,Quarterly"</formula1>
    </dataValidation>
  </dataValidations>
  <hyperlinks>
    <hyperlink ref="A71" r:id="rId1"/>
  </hyperlinks>
  <pageMargins left="0.35" right="0.35" top="0.35" bottom="0.5" header="0.3" footer="0.3"/>
  <pageSetup scale="43" fitToHeight="0" orientation="landscape"/>
  <headerFooter scaleWithDoc="0">
    <oddFooter>&amp;L&amp;"Arial,Regular"&amp;8&amp;K01+043https://www.vertex42.com/ExcelTemplates/construction-schedule.html&amp;R&amp;"Arial,Regular"&amp;8&amp;K01+043Construction Schedule Template © 2017 by Vertex42.com</oddFooter>
  </headerFooter>
  <drawing r:id="rId2"/>
  <legacyDrawing r:id="rId3"/>
  <extLst xmlns:x14="http://schemas.microsoft.com/office/spreadsheetml/2009/9/main">
    <ext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D11:D68</xm:sqref>
        </x14:conditionalFormatting>
      </x14:conditionalFormatting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workbookViewId="0">
      <selection activeCell="A3" sqref="A3"/>
    </sheetView>
  </sheetViews>
  <sheetFormatPr baseColWidth="10" defaultColWidth="8.7109375" defaultRowHeight="13"/>
  <cols>
    <col min="1" max="1" width="9" customWidth="1"/>
    <col min="2" max="2" width="68.42578125" customWidth="1"/>
    <col min="3" max="3" width="6" customWidth="1"/>
  </cols>
  <sheetData>
    <row r="1" spans="1:4" ht="33" customHeight="1">
      <c r="A1" s="3" t="s">
        <v>9</v>
      </c>
      <c r="B1" s="3"/>
      <c r="C1" s="4"/>
    </row>
    <row r="2" spans="1:4">
      <c r="B2" s="114" t="s">
        <v>46</v>
      </c>
      <c r="C2" s="114"/>
    </row>
    <row r="3" spans="1:4">
      <c r="C3" s="21" t="s">
        <v>24</v>
      </c>
    </row>
    <row r="4" spans="1:4">
      <c r="A4" s="6" t="s">
        <v>10</v>
      </c>
      <c r="B4" s="5"/>
      <c r="D4" s="5"/>
    </row>
    <row r="5" spans="1:4" ht="39">
      <c r="B5" s="7" t="s">
        <v>74</v>
      </c>
      <c r="D5" s="5"/>
    </row>
    <row r="6" spans="1:4">
      <c r="B6" s="7"/>
      <c r="D6" s="5"/>
    </row>
    <row r="7" spans="1:4">
      <c r="B7" s="18"/>
      <c r="D7" s="5"/>
    </row>
    <row r="8" spans="1:4" ht="15">
      <c r="B8" s="19" t="s">
        <v>23</v>
      </c>
      <c r="D8" s="5"/>
    </row>
    <row r="9" spans="1:4" ht="15.75">
      <c r="B9" s="20" t="s">
        <v>72</v>
      </c>
      <c r="D9" s="5"/>
    </row>
    <row r="10" spans="1:4">
      <c r="B10" s="18"/>
      <c r="D10" s="5"/>
    </row>
    <row r="11" spans="1:4">
      <c r="B11" s="7"/>
      <c r="D11" s="5"/>
    </row>
    <row r="12" spans="1:4">
      <c r="A12" s="6" t="s">
        <v>16</v>
      </c>
      <c r="B12" s="7"/>
      <c r="D12" s="5"/>
    </row>
    <row r="13" spans="1:4" ht="26">
      <c r="B13" s="7" t="s">
        <v>20</v>
      </c>
      <c r="D13" s="5"/>
    </row>
    <row r="14" spans="1:4">
      <c r="B14" s="7"/>
      <c r="D14" s="5"/>
    </row>
    <row r="15" spans="1:4">
      <c r="A15" s="6" t="s">
        <v>47</v>
      </c>
      <c r="B15" s="7"/>
      <c r="D15" s="5"/>
    </row>
    <row r="16" spans="1:4" ht="26">
      <c r="B16" s="7" t="s">
        <v>48</v>
      </c>
      <c r="D16" s="5"/>
    </row>
    <row r="17" spans="1:4">
      <c r="B17" s="7"/>
      <c r="D17" s="5"/>
    </row>
    <row r="18" spans="1:4">
      <c r="A18" s="6" t="s">
        <v>22</v>
      </c>
      <c r="B18" s="7"/>
      <c r="D18" s="5"/>
    </row>
    <row r="19" spans="1:4" ht="26">
      <c r="B19" s="7" t="s">
        <v>49</v>
      </c>
      <c r="D19" s="5"/>
    </row>
    <row r="20" spans="1:4">
      <c r="B20" s="7"/>
      <c r="D20" s="5"/>
    </row>
    <row r="21" spans="1:4">
      <c r="A21" s="6" t="s">
        <v>14</v>
      </c>
      <c r="B21" s="7"/>
      <c r="D21" s="5"/>
    </row>
    <row r="22" spans="1:4" ht="39">
      <c r="B22" s="7" t="s">
        <v>50</v>
      </c>
    </row>
    <row r="23" spans="1:4">
      <c r="B23" s="7"/>
    </row>
    <row r="24" spans="1:4" ht="26">
      <c r="B24" s="7" t="s">
        <v>15</v>
      </c>
    </row>
    <row r="26" spans="1:4">
      <c r="A26" s="6" t="s">
        <v>68</v>
      </c>
      <c r="B26" s="7"/>
    </row>
    <row r="27" spans="1:4">
      <c r="B27" s="7" t="s">
        <v>69</v>
      </c>
    </row>
    <row r="28" spans="1:4">
      <c r="B28" s="58" t="s">
        <v>73</v>
      </c>
    </row>
  </sheetData>
  <mergeCells count="1">
    <mergeCell ref="B2:C2"/>
  </mergeCells>
  <phoneticPr fontId="30" type="noConversion"/>
  <hyperlinks>
    <hyperlink ref="B2" r:id="rId1"/>
    <hyperlink ref="B9" r:id="rId2"/>
    <hyperlink ref="B28" r:id="rId3"/>
  </hyperlinks>
  <pageMargins left="0.7" right="0.7" top="0.75" bottom="0.75" header="0.3" footer="0.3"/>
  <drawing r:id="rId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8"/>
  <sheetViews>
    <sheetView showGridLines="0" workbookViewId="0"/>
  </sheetViews>
  <sheetFormatPr baseColWidth="10" defaultColWidth="8.7109375" defaultRowHeight="13"/>
  <cols>
    <col min="1" max="1" width="2.5703125" style="30" customWidth="1"/>
    <col min="2" max="2" width="66.42578125" style="30" customWidth="1"/>
  </cols>
  <sheetData>
    <row r="1" spans="1:3" ht="35.25" customHeight="1">
      <c r="A1" s="22"/>
      <c r="B1" s="23" t="s">
        <v>70</v>
      </c>
      <c r="C1" s="24"/>
    </row>
    <row r="2" spans="1:3" ht="15">
      <c r="A2" s="22"/>
      <c r="B2" s="25"/>
      <c r="C2" s="24"/>
    </row>
    <row r="3" spans="1:3">
      <c r="A3" s="22"/>
      <c r="B3" s="26" t="s">
        <v>25</v>
      </c>
      <c r="C3" s="24"/>
    </row>
    <row r="4" spans="1:3">
      <c r="A4" s="22"/>
      <c r="B4" s="31" t="s">
        <v>46</v>
      </c>
      <c r="C4" s="24"/>
    </row>
    <row r="5" spans="1:3" ht="15">
      <c r="A5" s="22"/>
      <c r="B5" s="27"/>
      <c r="C5" s="24"/>
    </row>
    <row r="6" spans="1:3" ht="15">
      <c r="A6" s="22"/>
      <c r="B6" s="28" t="s">
        <v>24</v>
      </c>
      <c r="C6" s="24"/>
    </row>
    <row r="7" spans="1:3" ht="15">
      <c r="A7" s="22"/>
      <c r="B7" s="27"/>
      <c r="C7" s="24"/>
    </row>
    <row r="8" spans="1:3" ht="30">
      <c r="A8" s="22"/>
      <c r="B8" s="27" t="s">
        <v>12</v>
      </c>
      <c r="C8" s="24"/>
    </row>
    <row r="9" spans="1:3" ht="15">
      <c r="A9" s="22"/>
      <c r="B9" s="27"/>
      <c r="C9" s="24"/>
    </row>
    <row r="10" spans="1:3" ht="30">
      <c r="A10" s="22"/>
      <c r="B10" s="27" t="s">
        <v>95</v>
      </c>
      <c r="C10" s="24"/>
    </row>
    <row r="11" spans="1:3" ht="15">
      <c r="A11" s="22"/>
      <c r="B11" s="27"/>
      <c r="C11" s="24"/>
    </row>
    <row r="12" spans="1:3" ht="30">
      <c r="A12" s="22"/>
      <c r="B12" s="27" t="s">
        <v>96</v>
      </c>
      <c r="C12" s="24"/>
    </row>
    <row r="13" spans="1:3" ht="15">
      <c r="A13" s="22"/>
      <c r="B13" s="27"/>
      <c r="C13" s="24"/>
    </row>
    <row r="14" spans="1:3" ht="15">
      <c r="A14" s="22"/>
      <c r="B14" s="32" t="s">
        <v>13</v>
      </c>
      <c r="C14" s="24"/>
    </row>
    <row r="15" spans="1:3" ht="15">
      <c r="A15" s="22"/>
      <c r="B15" s="29"/>
      <c r="C15" s="24"/>
    </row>
    <row r="16" spans="1:3" ht="15">
      <c r="A16" s="22"/>
      <c r="B16" s="56" t="s">
        <v>71</v>
      </c>
      <c r="C16" s="24"/>
    </row>
    <row r="17" spans="1:3">
      <c r="A17" s="22"/>
      <c r="B17" s="22"/>
      <c r="C17" s="24"/>
    </row>
    <row r="18" spans="1:3">
      <c r="A18" s="22"/>
      <c r="B18" s="22"/>
      <c r="C18" s="24"/>
    </row>
    <row r="19" spans="1:3">
      <c r="A19" s="22"/>
      <c r="B19" s="22"/>
      <c r="C19" s="24"/>
    </row>
    <row r="20" spans="1:3">
      <c r="A20" s="22"/>
      <c r="B20" s="22"/>
      <c r="C20" s="24"/>
    </row>
    <row r="21" spans="1:3">
      <c r="A21" s="22"/>
      <c r="B21" s="22"/>
      <c r="C21" s="24"/>
    </row>
    <row r="22" spans="1:3">
      <c r="A22" s="22"/>
      <c r="B22" s="22"/>
      <c r="C22" s="24"/>
    </row>
    <row r="23" spans="1:3">
      <c r="A23" s="22"/>
      <c r="B23" s="22"/>
      <c r="C23" s="24"/>
    </row>
    <row r="24" spans="1:3">
      <c r="A24" s="22"/>
      <c r="B24" s="22"/>
      <c r="C24" s="24"/>
    </row>
    <row r="25" spans="1:3">
      <c r="A25" s="22"/>
      <c r="B25" s="22"/>
      <c r="C25" s="24"/>
    </row>
    <row r="26" spans="1:3">
      <c r="A26" s="22"/>
      <c r="B26" s="22"/>
      <c r="C26" s="24"/>
    </row>
    <row r="27" spans="1:3">
      <c r="A27" s="22"/>
      <c r="B27" s="22"/>
      <c r="C27" s="24"/>
    </row>
    <row r="28" spans="1:3">
      <c r="A28" s="22"/>
      <c r="B28" s="22"/>
      <c r="C28" s="24"/>
    </row>
  </sheetData>
  <sheetCalcPr fullCalcOnLoad="1"/>
  <phoneticPr fontId="30" type="noConversion"/>
  <hyperlinks>
    <hyperlink ref="B14" r:id="rId1"/>
    <hyperlink ref="B4" r:id="rId2"/>
  </hyperlinks>
  <pageMargins left="0.7" right="0.7" top="0.75" bottom="0.75" header="0.3" footer="0.3"/>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ProjectPlan</vt:lpstr>
      <vt:lpstr>Help</vt:lpstr>
      <vt:lpst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Template</dc:title>
  <dc:creator>Vertex42.com</dc:creator>
  <dc:description>(c) 2017 Vertex42 LLC. All Rights Reserved.</dc:description>
  <cp:lastModifiedBy>Alison de Grassi</cp:lastModifiedBy>
  <cp:lastPrinted>2017-01-28T01:37:13Z</cp:lastPrinted>
  <dcterms:created xsi:type="dcterms:W3CDTF">2017-01-09T18:01:51Z</dcterms:created>
  <dcterms:modified xsi:type="dcterms:W3CDTF">2018-07-03T23:06:23Z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1.0.0</vt:lpwstr>
  </property>
</Properties>
</file>